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<sst xmlns="http://schemas.openxmlformats.org/spreadsheetml/2006/main" count="334" uniqueCount="157">
  <si>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</si>
  <si>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</si>
  <si>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</si>
  <si>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</si>
  <si>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</si>
  <si>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</si>
  <si>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</si>
  <si>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</si>
  <si>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</si>
  <si>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</si>
  <si>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</si>
  <si>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</si>
  <si>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</si>
  <si>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</si>
  <si>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</si>
  <si>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</si>
  <si>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</si>
  <si>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</si>
  <si>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</si>
  <si>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</si>
  <si>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</si>
  <si>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</si>
  <si>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</si>
  <si>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</si>
  <si>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</si>
  <si>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</si>
  <si>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</si>
  <si>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</si>
  <si>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</si>
  <si>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</si>
  <si>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</si>
  <si>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</si>
  <si>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</si>
  <si>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</si>
  <si>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</si>
  <si>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</si>
  <si>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</si>
  <si>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</si>
  <si>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</si>
  <si>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</si>
  <si>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</si>
  <si>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</si>
  <si>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</si>
  <si>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</si>
  <si>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</si>
  <si>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</si>
  <si>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</si>
  <si>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</si>
  <si>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</si>
  <si>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</si>
  <si>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</si>
  <si>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</si>
  <si>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</si>
  <si>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</si>
  <si>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M/s.KRIDL</t>
  </si>
  <si>
    <t xml:space="preserve"> Chief Engineer SWD Central Zone</t>
  </si>
  <si>
    <t>ddo313</t>
  </si>
  <si>
    <t>14th Finance Commission Works - Providing Street Lights and Maintenance</t>
  </si>
  <si>
    <t>P3290</t>
  </si>
  <si>
    <t>M/s KRIDL</t>
  </si>
  <si>
    <t>P2178</t>
  </si>
  <si>
    <t>Works sanctioned by Dy. Mayor</t>
  </si>
  <si>
    <t>ddo089</t>
  </si>
  <si>
    <t xml:space="preserve"> Assistant Executive Engineer Electrical East Zone</t>
  </si>
  <si>
    <t>M/s.Srinath Electricals</t>
  </si>
  <si>
    <t>ddo080</t>
  </si>
  <si>
    <t xml:space="preserve"> Assistant Executive Engineer Pulikeshinagar East Zone</t>
  </si>
  <si>
    <t>B.S. Nayana</t>
  </si>
  <si>
    <t>Naveen Krishnaiah</t>
  </si>
  <si>
    <t>P1828</t>
  </si>
  <si>
    <t>Provision of Additional Fittings Streetlights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</si>
  <si>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</si>
  <si>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</si>
  <si>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P0973</t>
  </si>
  <si>
    <t>Lighting of Parks, Toilet Amenities</t>
  </si>
  <si>
    <t>M/s Srinath Electricals</t>
  </si>
  <si>
    <t>B.R. Pradeep</t>
  </si>
  <si>
    <t>N.M. Raffi</t>
  </si>
  <si>
    <t>B.K. Usha</t>
  </si>
  <si>
    <t>T. Nataraj</t>
  </si>
  <si>
    <t>Pulikeshi Nagara</t>
  </si>
  <si>
    <t>078-13-000013</t>
  </si>
  <si>
    <t>RENVOVATION OF BBMP COMMUNITY BUILDING IN WARD NO 78 PULIKESHINAGAR</t>
  </si>
  <si>
    <t>M/s P.K Enterprises</t>
  </si>
  <si>
    <t>078-18-000013</t>
  </si>
  <si>
    <t>IMPROVEMENTS TO DRAIN AND FOOTPATH AT SULTHANJI GUNTA ROAD AND SURROUNDING AREA IN WARD NO 78 PULIKESHI NAGAR</t>
  </si>
  <si>
    <t>078-18-000011</t>
  </si>
  <si>
    <t>PROVIDING AND LAYING CEMENT CONCRETING ALONG SWD FROM NETHAJI ROAD TO BORE BANK ROAD AT NETHAJI ROAD IN WARD NO 78 PULIKESHI NAGAR</t>
  </si>
  <si>
    <t>078-16-000032</t>
  </si>
  <si>
    <t>Construction of Library and Computer Rooms for BBMP College at Roberson road in ward no 78 Pulikeshinagara</t>
  </si>
  <si>
    <t>078-16-000011</t>
  </si>
  <si>
    <t>CONSTRUCTION OF CULVERTS IN ARD NO 78 PULIKESHINAGAR</t>
  </si>
  <si>
    <t>078-17-000045</t>
  </si>
  <si>
    <t>Providing CC Camera at Garbage Black Spots in BBMP Limits in ward no 78</t>
  </si>
  <si>
    <t>M/S M.S Electricals</t>
  </si>
  <si>
    <t>078-17-000023</t>
  </si>
  <si>
    <t>Providing concrete to Haines road Cross and Coles Road Cross in ward no 78 Pulikeshinagar.</t>
  </si>
  <si>
    <t>078-17-000018</t>
  </si>
  <si>
    <t xml:space="preserve">Providing Stone Pitching and Railing to Mosque Road near Mosque in Ward No-78 Pulikeshinagr </t>
  </si>
  <si>
    <t>078-14-000013</t>
  </si>
  <si>
    <t>CONSTRUCTION OF RCC DRAIN AND ASPHALTING TO SOUNDERS ROPAD CROSSES IN WARD NO 78 PULIKESHI NAGAR</t>
  </si>
  <si>
    <t>B.S. gurubabu</t>
  </si>
  <si>
    <t>078-16-000017</t>
  </si>
  <si>
    <t>EMERGENCY WORKS IN WARD NO 78</t>
  </si>
  <si>
    <t>S.K. Haroon</t>
  </si>
  <si>
    <t>078-15-000021</t>
  </si>
  <si>
    <t xml:space="preserve"> Providing street lighting accessories to Pulakeshinagara ward 78 </t>
  </si>
  <si>
    <t>078-16-000001</t>
  </si>
  <si>
    <t>Operation and Maintenance of street lights at Pulakeshinagara area ward no 78 Package E12 for one year.</t>
  </si>
  <si>
    <t>078-16-000005</t>
  </si>
  <si>
    <t>RENOVATION OF BBMP NURSERY SCHOOL AND TAILARING CLASS BUILDING AT ROBERTSON CROSS ROAD IN WARD NO 78 PULIKESINAGAR</t>
  </si>
  <si>
    <t>078-16-000031</t>
  </si>
  <si>
    <t>Construction of Class room for BBMP School at Roberson road in Ward No.78 Pulikeshinagara</t>
  </si>
  <si>
    <t>078-17-000046</t>
  </si>
  <si>
    <t>Engaging Gangman and Hiring of Troctor Tippers for maintenance of road side drains and other civil works in ward 78 Pulikeshinagar</t>
  </si>
  <si>
    <t>S K Haroon</t>
  </si>
  <si>
    <t>078-16-000015</t>
  </si>
  <si>
    <t>PROVIDING POT HOLE FILLING AT ROBERTSON ROAD MOORE ROAD AM ROAD STANDAGE ROAD AND SURROUNDING AREA IN WARD NO 78</t>
  </si>
  <si>
    <t>078-16-000014</t>
  </si>
  <si>
    <t>ENGAGING TRACTOR AND LABOUR FOR WARD MAINTENANCE IN WARD NO 78</t>
  </si>
  <si>
    <t>078-17-000072</t>
  </si>
  <si>
    <t>Repairs and Construction of Compound Wall to BBMP Building at Moore Road in Ward No.78 Pulikeshinagar</t>
  </si>
  <si>
    <t>P3166</t>
  </si>
  <si>
    <t>Special Development works in ward No.21, 24, 50, 54, 58, 59, 72, 78, 110, 141, 188 and 197 (Rs.200 Lakhs per ward)</t>
  </si>
  <si>
    <t>078-18-000062</t>
  </si>
  <si>
    <t>IMPROVEMENTS TO ROADS DRAINS AND FOOTPATH AT MOORE ROAD AND NETHAJI ROAD SURROUNDING AREA IN WARD NO 78 PULIKESHINAGAR</t>
  </si>
  <si>
    <t>078-17-000003</t>
  </si>
  <si>
    <t>Providing LED lights at ward jurisidictions in ward no 78</t>
  </si>
  <si>
    <t>078-17-000061</t>
  </si>
  <si>
    <t>Drilling of Borewells and Providing water supply pipeline at Pulikeshinagar in  ward no 78</t>
  </si>
  <si>
    <t>P3119</t>
  </si>
  <si>
    <t>Developmental works at Byatarayanapura and Pulakeshinagar assembly  constituency(Rs.5.cr each)</t>
  </si>
  <si>
    <t>078-17-000079</t>
  </si>
  <si>
    <t>Providing New Borewells and  Mini water supply line in Pulikeshinagara Ward Jurisdiction at Ward no 78</t>
  </si>
  <si>
    <t>078-17-000002</t>
  </si>
  <si>
    <t>Construction of stage and rest rooms for players and other works to BBMP east football ground in ward no 78</t>
  </si>
  <si>
    <t>078-17-000085</t>
  </si>
  <si>
    <t>Remodeling of Primary drain C-200 from Stephens road to Komalal Refreshment junction in W N 78 Pulikeshinagar</t>
  </si>
  <si>
    <t>Executive Engineer-5</t>
  </si>
  <si>
    <t>078-18-000034</t>
  </si>
  <si>
    <t xml:space="preserve">Providing and Maintenance of street lights in ward no 78 Pulikeshinagara </t>
  </si>
  <si>
    <t>078-18-000033</t>
  </si>
  <si>
    <t>Providing and Fixing CCTV Camera at Public Places ward no 78 Pulikeshinagara</t>
  </si>
  <si>
    <t>M.S. Electricals</t>
  </si>
  <si>
    <t>078-17-000017</t>
  </si>
  <si>
    <t>Improvements to drain and footpah at Standage road from mosque road to moore road  in ward no 78 Pulikeshinagara.</t>
  </si>
  <si>
    <t>078-18-000068</t>
  </si>
  <si>
    <t xml:space="preserve">Improvements to Indira Canteen at Moore Road in Ward No. 78 Pulikeshinagra  </t>
  </si>
  <si>
    <t>078-17-000044</t>
  </si>
  <si>
    <t>PROVIDING STREET LIGHTING  PATHWAY LIGHTING AND REPAAIRS TO FOUNTAIN IN COLES PARK IN WARD NO 78</t>
  </si>
  <si>
    <t>078-18-000008</t>
  </si>
  <si>
    <t>Providing cement concrete road to A M Road  and surrounding area in ward no 78 Pulikeshinagara .</t>
  </si>
  <si>
    <t>078-17-000011</t>
  </si>
  <si>
    <t>Asphalting to A M Road,C M Road, Rayappa Road, MDM Road and Mosque Road Cross and Kumaraswamy Naidu Road  in ward no 78 Pulikeshinagar.</t>
  </si>
  <si>
    <t>078-17-000024</t>
  </si>
  <si>
    <t>Renovation of BBMP Library building at Haines road Opposite to AKS conventional hall in ward no 78 Pulikeshinagar.</t>
  </si>
  <si>
    <t>Lokanath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</si>
</sst>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523</v>
      </c>
      <c r="B2" s="13" t="s">
        <v>46</v>
      </c>
      <c r="C2" s="13">
        <v>43203</v>
      </c>
      <c r="D2" s="5">
        <v>78</v>
      </c>
      <c r="E2" s="6" t="s">
        <v>80</v>
      </c>
      <c r="F2" s="5" t="s">
        <v>81</v>
      </c>
      <c r="G2" s="6" t="s">
        <v>82</v>
      </c>
      <c r="H2" s="5" t="str">
        <f>"000060"</f>
        <v>000060</v>
      </c>
      <c r="I2" s="4">
        <v>42566</v>
      </c>
      <c r="J2" s="5" t="str">
        <f>"000037"</f>
        <v>000037</v>
      </c>
      <c r="K2" s="4">
        <v>42969</v>
      </c>
      <c r="L2" s="5" t="str">
        <f>"000142"</f>
        <v>000142</v>
      </c>
      <c r="M2" s="4">
        <v>42605</v>
      </c>
      <c r="N2" s="5">
        <v>13</v>
      </c>
      <c r="O2" s="5" t="str">
        <f>"000372"</f>
        <v>000372</v>
      </c>
      <c r="P2" s="4">
        <v>43196</v>
      </c>
      <c r="Q2" s="7">
        <v>2.06765</v>
      </c>
      <c r="R2" s="7">
        <v>0.25464999999999999</v>
      </c>
      <c r="S2" s="7">
        <v>1.8129999999999999</v>
      </c>
      <c r="T2" s="5">
        <v>20</v>
      </c>
      <c r="U2" s="4">
        <v>43203</v>
      </c>
      <c r="V2" s="5">
        <v>9448537899</v>
      </c>
      <c r="W2" s="6" t="s">
        <v>83</v>
      </c>
      <c r="X2" s="5" t="s">
        <v>29</v>
      </c>
      <c r="Y2" s="6" t="s">
        <v>30</v>
      </c>
      <c r="Z2" s="5" t="s">
        <v>62</v>
      </c>
      <c r="AA2" s="6" t="s">
        <v>63</v>
      </c>
      <c r="AB2" s="7">
        <v>2.06765E-2</v>
      </c>
      <c r="AD2" s="8"/>
      <c r="AF2" s="8"/>
      <c r="AG2" s="8"/>
    </row>
    <row r="3" spans="1:33" x14ac:dyDescent="0.2">
      <c r="A3" s="12">
        <v>581</v>
      </c>
      <c r="B3" s="13" t="s">
        <v>46</v>
      </c>
      <c r="C3" s="13">
        <v>43213</v>
      </c>
      <c r="D3" s="5">
        <v>78</v>
      </c>
      <c r="E3" s="6" t="s">
        <v>80</v>
      </c>
      <c r="F3" s="5" t="s">
        <v>84</v>
      </c>
      <c r="G3" s="6" t="s">
        <v>85</v>
      </c>
      <c r="H3" s="5" t="str">
        <f>"000157"</f>
        <v>000157</v>
      </c>
      <c r="I3" s="4">
        <v>43095</v>
      </c>
      <c r="J3" s="5" t="str">
        <f>"000101"</f>
        <v>000101</v>
      </c>
      <c r="K3" s="4">
        <v>43185</v>
      </c>
      <c r="L3" s="5" t="str">
        <f>"000212"</f>
        <v>000212</v>
      </c>
      <c r="M3" s="4">
        <v>43185</v>
      </c>
      <c r="N3" s="5">
        <v>18</v>
      </c>
      <c r="O3" s="5" t="str">
        <f>"000602"</f>
        <v>000602</v>
      </c>
      <c r="P3" s="4">
        <v>43207</v>
      </c>
      <c r="Q3" s="7">
        <v>9.9551599999999993</v>
      </c>
      <c r="R3" s="7">
        <v>0.92122000000000004</v>
      </c>
      <c r="S3" s="7">
        <v>9.0339399999999994</v>
      </c>
      <c r="T3" s="5">
        <v>21</v>
      </c>
      <c r="U3" s="4">
        <v>43213</v>
      </c>
      <c r="V3" s="5">
        <v>7019756337</v>
      </c>
      <c r="W3" s="6" t="s">
        <v>59</v>
      </c>
      <c r="X3" s="5" t="s">
        <v>48</v>
      </c>
      <c r="Y3" s="6" t="s">
        <v>47</v>
      </c>
      <c r="Z3" s="5" t="s">
        <v>65</v>
      </c>
      <c r="AA3" s="6" t="s">
        <v>66</v>
      </c>
      <c r="AB3" s="7">
        <v>9.955159999999999E-2</v>
      </c>
      <c r="AD3" s="8"/>
      <c r="AF3" s="8"/>
      <c r="AG3" s="8"/>
    </row>
    <row r="4" spans="1:33" x14ac:dyDescent="0.2">
      <c r="A4" s="12">
        <v>582</v>
      </c>
      <c r="B4" s="13" t="s">
        <v>46</v>
      </c>
      <c r="C4" s="13">
        <v>43213</v>
      </c>
      <c r="D4" s="5">
        <v>78</v>
      </c>
      <c r="E4" s="6" t="s">
        <v>80</v>
      </c>
      <c r="F4" s="5" t="s">
        <v>86</v>
      </c>
      <c r="G4" s="6" t="s">
        <v>87</v>
      </c>
      <c r="H4" s="5" t="str">
        <f>"000184"</f>
        <v>000184</v>
      </c>
      <c r="I4" s="4">
        <v>43108</v>
      </c>
      <c r="J4" s="5" t="str">
        <f>"000100"</f>
        <v>000100</v>
      </c>
      <c r="K4" s="4">
        <v>43185</v>
      </c>
      <c r="L4" s="5" t="str">
        <f>"000211"</f>
        <v>000211</v>
      </c>
      <c r="M4" s="4">
        <v>43185</v>
      </c>
      <c r="N4" s="5">
        <v>18</v>
      </c>
      <c r="O4" s="5" t="str">
        <f>"000603"</f>
        <v>000603</v>
      </c>
      <c r="P4" s="4">
        <v>43207</v>
      </c>
      <c r="Q4" s="7">
        <v>24.92718</v>
      </c>
      <c r="R4" s="7">
        <v>2.4245299999999999</v>
      </c>
      <c r="S4" s="7">
        <v>22.502649999999999</v>
      </c>
      <c r="T4" s="5">
        <v>21</v>
      </c>
      <c r="U4" s="4">
        <v>43213</v>
      </c>
      <c r="V4" s="5">
        <v>7019756337</v>
      </c>
      <c r="W4" s="6" t="s">
        <v>59</v>
      </c>
      <c r="X4" s="5" t="s">
        <v>48</v>
      </c>
      <c r="Y4" s="6" t="s">
        <v>47</v>
      </c>
      <c r="Z4" s="5" t="s">
        <v>65</v>
      </c>
      <c r="AA4" s="6" t="s">
        <v>66</v>
      </c>
      <c r="AB4" s="7">
        <v>0.24927179999999999</v>
      </c>
      <c r="AD4" s="8"/>
      <c r="AF4" s="8"/>
      <c r="AG4" s="8"/>
    </row>
    <row r="5" spans="1:33" x14ac:dyDescent="0.2">
      <c r="A5" s="12">
        <v>962</v>
      </c>
      <c r="B5" s="13" t="s">
        <v>35</v>
      </c>
      <c r="C5" s="13">
        <v>43229</v>
      </c>
      <c r="D5" s="5">
        <v>78</v>
      </c>
      <c r="E5" s="6" t="s">
        <v>80</v>
      </c>
      <c r="F5" s="5" t="s">
        <v>88</v>
      </c>
      <c r="G5" s="6" t="s">
        <v>89</v>
      </c>
      <c r="H5" s="5" t="str">
        <f>"000103"</f>
        <v>000103</v>
      </c>
      <c r="I5" s="4">
        <v>42524</v>
      </c>
      <c r="J5" s="5" t="str">
        <f>"000009"</f>
        <v>000009</v>
      </c>
      <c r="K5" s="4">
        <v>42989</v>
      </c>
      <c r="L5" s="5" t="str">
        <f>"000010"</f>
        <v>000010</v>
      </c>
      <c r="M5" s="4">
        <v>42989</v>
      </c>
      <c r="N5" s="5">
        <v>16</v>
      </c>
      <c r="O5" s="5" t="str">
        <f>"001286"</f>
        <v>001286</v>
      </c>
      <c r="P5" s="4">
        <v>43228</v>
      </c>
      <c r="Q5" s="7">
        <v>19.276990000000001</v>
      </c>
      <c r="R5" s="7">
        <v>2.1591</v>
      </c>
      <c r="S5" s="7">
        <v>17.117889999999999</v>
      </c>
      <c r="T5" s="5">
        <v>45</v>
      </c>
      <c r="U5" s="4">
        <v>43229</v>
      </c>
      <c r="V5" s="5">
        <v>9900929293</v>
      </c>
      <c r="W5" s="6" t="s">
        <v>59</v>
      </c>
      <c r="X5" s="5" t="s">
        <v>53</v>
      </c>
      <c r="Y5" s="6" t="s">
        <v>52</v>
      </c>
      <c r="Z5" s="5" t="s">
        <v>65</v>
      </c>
      <c r="AA5" s="6" t="s">
        <v>66</v>
      </c>
      <c r="AB5" s="7">
        <v>0.19276990000000002</v>
      </c>
      <c r="AD5" s="8"/>
      <c r="AF5" s="8"/>
      <c r="AG5" s="8"/>
    </row>
    <row r="6" spans="1:33" x14ac:dyDescent="0.2">
      <c r="A6" s="12">
        <v>1192</v>
      </c>
      <c r="B6" s="13" t="s">
        <v>35</v>
      </c>
      <c r="C6" s="13">
        <v>43238</v>
      </c>
      <c r="D6" s="5">
        <v>78</v>
      </c>
      <c r="E6" s="6" t="s">
        <v>80</v>
      </c>
      <c r="F6" s="5" t="s">
        <v>90</v>
      </c>
      <c r="G6" s="6" t="s">
        <v>91</v>
      </c>
      <c r="H6" s="5" t="str">
        <f>"000022"</f>
        <v>000022</v>
      </c>
      <c r="I6" s="4">
        <v>42490</v>
      </c>
      <c r="J6" s="5" t="str">
        <f>"000050"</f>
        <v>000050</v>
      </c>
      <c r="K6" s="4">
        <v>42585</v>
      </c>
      <c r="L6" s="5" t="str">
        <f>"000254"</f>
        <v>000254</v>
      </c>
      <c r="M6" s="4">
        <v>42613</v>
      </c>
      <c r="N6" s="5">
        <v>16</v>
      </c>
      <c r="O6" s="5" t="str">
        <f>"001486"</f>
        <v>001486</v>
      </c>
      <c r="P6" s="4">
        <v>43236</v>
      </c>
      <c r="Q6" s="7">
        <v>5.7115400000000003</v>
      </c>
      <c r="R6" s="7">
        <v>0.43436999999999998</v>
      </c>
      <c r="S6" s="7">
        <v>5.2771699999999999</v>
      </c>
      <c r="T6" s="5">
        <v>52</v>
      </c>
      <c r="U6" s="4">
        <v>43238</v>
      </c>
      <c r="V6" s="5">
        <v>9620306428</v>
      </c>
      <c r="W6" s="6" t="s">
        <v>67</v>
      </c>
      <c r="X6" s="5" t="s">
        <v>29</v>
      </c>
      <c r="Y6" s="6" t="s">
        <v>30</v>
      </c>
      <c r="Z6" s="5" t="s">
        <v>65</v>
      </c>
      <c r="AA6" s="6" t="s">
        <v>66</v>
      </c>
      <c r="AB6" s="7">
        <v>5.7115400000000004E-2</v>
      </c>
      <c r="AD6" s="8"/>
      <c r="AF6" s="8"/>
      <c r="AG6" s="8"/>
    </row>
    <row r="7" spans="1:33" x14ac:dyDescent="0.2">
      <c r="A7" s="12">
        <v>1314</v>
      </c>
      <c r="B7" s="13" t="s">
        <v>35</v>
      </c>
      <c r="C7" s="13">
        <v>43241</v>
      </c>
      <c r="D7" s="5">
        <v>78</v>
      </c>
      <c r="E7" s="6" t="s">
        <v>80</v>
      </c>
      <c r="F7" s="5" t="s">
        <v>92</v>
      </c>
      <c r="G7" s="6" t="s">
        <v>93</v>
      </c>
      <c r="H7" s="5" t="str">
        <f>"000107"</f>
        <v>000107</v>
      </c>
      <c r="I7" s="4">
        <v>43033</v>
      </c>
      <c r="J7" s="5" t="str">
        <f>"000005"</f>
        <v>000005</v>
      </c>
      <c r="K7" s="4">
        <v>43203</v>
      </c>
      <c r="L7" s="5" t="str">
        <f>"000013"</f>
        <v>000013</v>
      </c>
      <c r="M7" s="4">
        <v>43206</v>
      </c>
      <c r="N7" s="5">
        <v>17</v>
      </c>
      <c r="O7" s="5" t="str">
        <f>"001609"</f>
        <v>001609</v>
      </c>
      <c r="P7" s="4">
        <v>43239</v>
      </c>
      <c r="Q7" s="7">
        <v>8.1838800000000003</v>
      </c>
      <c r="R7" s="7">
        <v>0.25440000000000002</v>
      </c>
      <c r="S7" s="7">
        <v>7.9294799999999999</v>
      </c>
      <c r="T7" s="5">
        <v>56</v>
      </c>
      <c r="U7" s="4">
        <v>43241</v>
      </c>
      <c r="V7" s="5">
        <v>9036673220</v>
      </c>
      <c r="W7" s="6" t="s">
        <v>94</v>
      </c>
      <c r="X7" s="5" t="s">
        <v>37</v>
      </c>
      <c r="Y7" s="6" t="s">
        <v>38</v>
      </c>
      <c r="Z7" s="5" t="s">
        <v>65</v>
      </c>
      <c r="AA7" s="6" t="s">
        <v>66</v>
      </c>
      <c r="AB7" s="7">
        <v>8.1838800000000003E-2</v>
      </c>
      <c r="AD7" s="8"/>
      <c r="AF7" s="8"/>
      <c r="AG7" s="8"/>
    </row>
    <row r="8" spans="1:33" x14ac:dyDescent="0.2">
      <c r="A8" s="12">
        <v>1433</v>
      </c>
      <c r="B8" s="13" t="s">
        <v>35</v>
      </c>
      <c r="C8" s="13">
        <v>43242</v>
      </c>
      <c r="D8" s="5">
        <v>78</v>
      </c>
      <c r="E8" s="6" t="s">
        <v>80</v>
      </c>
      <c r="F8" s="5" t="s">
        <v>95</v>
      </c>
      <c r="G8" s="6" t="s">
        <v>96</v>
      </c>
      <c r="H8" s="5" t="str">
        <f>"000073"</f>
        <v>000073</v>
      </c>
      <c r="I8" s="4">
        <v>42902</v>
      </c>
      <c r="J8" s="5" t="str">
        <f>"000071"</f>
        <v>000071</v>
      </c>
      <c r="K8" s="4">
        <v>43131</v>
      </c>
      <c r="L8" s="5" t="str">
        <f>"000132"</f>
        <v>000132</v>
      </c>
      <c r="M8" s="4">
        <v>43131</v>
      </c>
      <c r="N8" s="5">
        <v>17</v>
      </c>
      <c r="O8" s="5" t="str">
        <f>"001603"</f>
        <v>001603</v>
      </c>
      <c r="P8" s="4">
        <v>43239</v>
      </c>
      <c r="Q8" s="7">
        <v>9.8597199999999994</v>
      </c>
      <c r="R8" s="7">
        <v>0.63865000000000005</v>
      </c>
      <c r="S8" s="7">
        <v>9.2210699999999992</v>
      </c>
      <c r="T8" s="5">
        <v>60</v>
      </c>
      <c r="U8" s="4">
        <v>43242</v>
      </c>
      <c r="V8" s="5">
        <v>9448119972</v>
      </c>
      <c r="W8" s="6" t="s">
        <v>77</v>
      </c>
      <c r="X8" s="5" t="s">
        <v>29</v>
      </c>
      <c r="Y8" s="6" t="s">
        <v>30</v>
      </c>
      <c r="Z8" s="5" t="s">
        <v>65</v>
      </c>
      <c r="AA8" s="6" t="s">
        <v>66</v>
      </c>
      <c r="AB8" s="7">
        <v>9.8597199999999996E-2</v>
      </c>
      <c r="AD8" s="8"/>
      <c r="AF8" s="8"/>
      <c r="AG8" s="8"/>
    </row>
    <row r="9" spans="1:33" x14ac:dyDescent="0.2">
      <c r="A9" s="12">
        <v>1434</v>
      </c>
      <c r="B9" s="13" t="s">
        <v>35</v>
      </c>
      <c r="C9" s="13">
        <v>43242</v>
      </c>
      <c r="D9" s="5">
        <v>78</v>
      </c>
      <c r="E9" s="6" t="s">
        <v>80</v>
      </c>
      <c r="F9" s="5" t="s">
        <v>97</v>
      </c>
      <c r="G9" s="6" t="s">
        <v>98</v>
      </c>
      <c r="H9" s="5" t="str">
        <f>"000074"</f>
        <v>000074</v>
      </c>
      <c r="I9" s="4">
        <v>42903</v>
      </c>
      <c r="J9" s="5" t="str">
        <f>"000070"</f>
        <v>000070</v>
      </c>
      <c r="K9" s="4">
        <v>43131</v>
      </c>
      <c r="L9" s="5" t="str">
        <f>"000133"</f>
        <v>000133</v>
      </c>
      <c r="M9" s="4">
        <v>43131</v>
      </c>
      <c r="N9" s="5">
        <v>17</v>
      </c>
      <c r="O9" s="5" t="str">
        <f>"001605"</f>
        <v>001605</v>
      </c>
      <c r="P9" s="4">
        <v>43239</v>
      </c>
      <c r="Q9" s="7">
        <v>9.9459499999999998</v>
      </c>
      <c r="R9" s="7">
        <v>0.87304999999999999</v>
      </c>
      <c r="S9" s="7">
        <v>9.0729000000000006</v>
      </c>
      <c r="T9" s="5">
        <v>60</v>
      </c>
      <c r="U9" s="4">
        <v>43242</v>
      </c>
      <c r="V9" s="5">
        <v>9448119972</v>
      </c>
      <c r="W9" s="6" t="s">
        <v>77</v>
      </c>
      <c r="X9" s="5" t="s">
        <v>29</v>
      </c>
      <c r="Y9" s="6" t="s">
        <v>30</v>
      </c>
      <c r="Z9" s="5" t="s">
        <v>65</v>
      </c>
      <c r="AA9" s="6" t="s">
        <v>66</v>
      </c>
      <c r="AB9" s="7">
        <v>9.9459499999999992E-2</v>
      </c>
      <c r="AD9" s="8"/>
      <c r="AF9" s="8"/>
      <c r="AG9" s="8"/>
    </row>
    <row r="10" spans="1:33" x14ac:dyDescent="0.2">
      <c r="A10" s="12">
        <v>1530</v>
      </c>
      <c r="B10" s="13" t="s">
        <v>35</v>
      </c>
      <c r="C10" s="13">
        <v>43251</v>
      </c>
      <c r="D10" s="5">
        <v>78</v>
      </c>
      <c r="E10" s="6" t="s">
        <v>80</v>
      </c>
      <c r="F10" s="5" t="s">
        <v>99</v>
      </c>
      <c r="G10" s="6" t="s">
        <v>100</v>
      </c>
      <c r="H10" s="5" t="str">
        <f>"000006"</f>
        <v>000006</v>
      </c>
      <c r="I10" s="4">
        <v>42116</v>
      </c>
      <c r="J10" s="5" t="str">
        <f>"000053"</f>
        <v>000053</v>
      </c>
      <c r="K10" s="4">
        <v>42612</v>
      </c>
      <c r="L10" s="5" t="str">
        <f>"000274"</f>
        <v>000274</v>
      </c>
      <c r="M10" s="4">
        <v>42614</v>
      </c>
      <c r="N10" s="5">
        <v>14</v>
      </c>
      <c r="O10" s="5" t="str">
        <f>"002069"</f>
        <v>002069</v>
      </c>
      <c r="P10" s="4">
        <v>43250</v>
      </c>
      <c r="Q10" s="7">
        <v>10.18464</v>
      </c>
      <c r="R10" s="7">
        <v>0.75341999999999998</v>
      </c>
      <c r="S10" s="7">
        <v>9.4312199999999997</v>
      </c>
      <c r="T10" s="5">
        <v>67</v>
      </c>
      <c r="U10" s="4">
        <v>43251</v>
      </c>
      <c r="V10" s="5">
        <v>9449156198</v>
      </c>
      <c r="W10" s="6" t="s">
        <v>101</v>
      </c>
      <c r="X10" s="5" t="s">
        <v>29</v>
      </c>
      <c r="Y10" s="6" t="s">
        <v>30</v>
      </c>
      <c r="Z10" s="5" t="s">
        <v>65</v>
      </c>
      <c r="AA10" s="6" t="s">
        <v>66</v>
      </c>
      <c r="AB10" s="7">
        <v>0.1018464</v>
      </c>
      <c r="AD10" s="8"/>
      <c r="AF10" s="8"/>
      <c r="AG10" s="8"/>
    </row>
    <row r="11" spans="1:33" x14ac:dyDescent="0.2">
      <c r="A11" s="12">
        <v>1531</v>
      </c>
      <c r="B11" s="13" t="s">
        <v>35</v>
      </c>
      <c r="C11" s="13">
        <v>43251</v>
      </c>
      <c r="D11" s="5">
        <v>78</v>
      </c>
      <c r="E11" s="6" t="s">
        <v>80</v>
      </c>
      <c r="F11" s="5" t="s">
        <v>102</v>
      </c>
      <c r="G11" s="6" t="s">
        <v>103</v>
      </c>
      <c r="H11" s="5" t="str">
        <f>"000125"</f>
        <v>000125</v>
      </c>
      <c r="I11" s="4">
        <v>42585</v>
      </c>
      <c r="J11" s="5" t="str">
        <f>"000052"</f>
        <v>000052</v>
      </c>
      <c r="K11" s="4">
        <v>42612</v>
      </c>
      <c r="L11" s="5" t="str">
        <f>"000286"</f>
        <v>000286</v>
      </c>
      <c r="M11" s="4">
        <v>42614</v>
      </c>
      <c r="N11" s="5">
        <v>16</v>
      </c>
      <c r="O11" s="5" t="str">
        <f>"002072"</f>
        <v>002072</v>
      </c>
      <c r="P11" s="4">
        <v>43250</v>
      </c>
      <c r="Q11" s="7">
        <v>10.25705</v>
      </c>
      <c r="R11" s="7">
        <v>0.76080999999999999</v>
      </c>
      <c r="S11" s="7">
        <v>9.4962400000000002</v>
      </c>
      <c r="T11" s="5">
        <v>67</v>
      </c>
      <c r="U11" s="4">
        <v>43251</v>
      </c>
      <c r="V11" s="5">
        <v>9341246488</v>
      </c>
      <c r="W11" s="6" t="s">
        <v>104</v>
      </c>
      <c r="X11" s="5" t="s">
        <v>29</v>
      </c>
      <c r="Y11" s="6" t="s">
        <v>30</v>
      </c>
      <c r="Z11" s="5" t="s">
        <v>65</v>
      </c>
      <c r="AA11" s="6" t="s">
        <v>66</v>
      </c>
      <c r="AB11" s="7">
        <v>0.1025705</v>
      </c>
      <c r="AD11" s="8"/>
      <c r="AF11" s="8"/>
      <c r="AG11" s="8"/>
    </row>
    <row r="12" spans="1:33" x14ac:dyDescent="0.2">
      <c r="A12" s="12">
        <v>1637</v>
      </c>
      <c r="B12" s="13" t="s">
        <v>34</v>
      </c>
      <c r="C12" s="13">
        <v>43252</v>
      </c>
      <c r="D12" s="5">
        <v>78</v>
      </c>
      <c r="E12" s="6" t="s">
        <v>80</v>
      </c>
      <c r="F12" s="5" t="s">
        <v>105</v>
      </c>
      <c r="G12" s="6" t="s">
        <v>106</v>
      </c>
      <c r="H12" s="5" t="str">
        <f>"000065"</f>
        <v>000065</v>
      </c>
      <c r="I12" s="4">
        <v>42760</v>
      </c>
      <c r="J12" s="5" t="str">
        <f>"104"</f>
        <v>104</v>
      </c>
      <c r="K12" s="4">
        <v>16</v>
      </c>
      <c r="L12" s="5" t="str">
        <f>"318"</f>
        <v>318</v>
      </c>
      <c r="M12" s="4">
        <v>16</v>
      </c>
      <c r="N12" s="5">
        <v>15</v>
      </c>
      <c r="O12" s="5" t="str">
        <f>"001873"</f>
        <v>001873</v>
      </c>
      <c r="P12" s="4">
        <v>43245</v>
      </c>
      <c r="Q12" s="7">
        <v>0.4879</v>
      </c>
      <c r="R12" s="7">
        <v>6.6799999999999998E-2</v>
      </c>
      <c r="S12" s="7">
        <v>0.42109999999999997</v>
      </c>
      <c r="T12" s="5">
        <v>65</v>
      </c>
      <c r="U12" s="4">
        <v>43252</v>
      </c>
      <c r="V12" s="5">
        <v>9845860866</v>
      </c>
      <c r="W12" s="6" t="s">
        <v>64</v>
      </c>
      <c r="X12" s="5" t="s">
        <v>69</v>
      </c>
      <c r="Y12" s="6" t="s">
        <v>70</v>
      </c>
      <c r="Z12" s="5" t="s">
        <v>62</v>
      </c>
      <c r="AA12" s="6" t="s">
        <v>63</v>
      </c>
      <c r="AB12" s="7">
        <v>4.8789999999999997E-3</v>
      </c>
      <c r="AD12" s="8"/>
      <c r="AF12" s="8"/>
      <c r="AG12" s="8"/>
    </row>
    <row r="13" spans="1:33" x14ac:dyDescent="0.2">
      <c r="A13" s="12">
        <v>3514</v>
      </c>
      <c r="B13" s="13" t="s">
        <v>31</v>
      </c>
      <c r="C13" s="13">
        <v>43299</v>
      </c>
      <c r="D13" s="5">
        <v>78</v>
      </c>
      <c r="E13" s="6" t="s">
        <v>80</v>
      </c>
      <c r="F13" s="5" t="s">
        <v>107</v>
      </c>
      <c r="G13" s="6" t="s">
        <v>108</v>
      </c>
      <c r="H13" s="5" t="str">
        <f>"000024"</f>
        <v>000024</v>
      </c>
      <c r="I13" s="4">
        <v>42947</v>
      </c>
      <c r="J13" s="5" t="str">
        <f>"000197"</f>
        <v>000197</v>
      </c>
      <c r="K13" s="4">
        <v>43159</v>
      </c>
      <c r="L13" s="5" t="str">
        <f>"000184"</f>
        <v>000184</v>
      </c>
      <c r="M13" s="4">
        <v>43159</v>
      </c>
      <c r="N13" s="5">
        <v>16</v>
      </c>
      <c r="O13" s="5" t="str">
        <f>"003970"</f>
        <v>003970</v>
      </c>
      <c r="P13" s="4">
        <v>43299</v>
      </c>
      <c r="Q13" s="7">
        <v>6.9774900000000004</v>
      </c>
      <c r="R13" s="7">
        <v>0.49619999999999997</v>
      </c>
      <c r="S13" s="7">
        <v>6.4812900000000004</v>
      </c>
      <c r="T13" s="5">
        <v>127</v>
      </c>
      <c r="U13" s="4">
        <v>43299</v>
      </c>
      <c r="V13" s="5">
        <v>9845860866</v>
      </c>
      <c r="W13" s="6" t="s">
        <v>75</v>
      </c>
      <c r="X13" s="5" t="s">
        <v>32</v>
      </c>
      <c r="Y13" s="6" t="s">
        <v>33</v>
      </c>
      <c r="Z13" s="5" t="s">
        <v>62</v>
      </c>
      <c r="AA13" s="6" t="s">
        <v>63</v>
      </c>
      <c r="AB13" s="7">
        <v>6.9774900000000001E-2</v>
      </c>
      <c r="AD13" s="8"/>
      <c r="AF13" s="8"/>
      <c r="AG13" s="8"/>
    </row>
    <row r="14" spans="1:33" x14ac:dyDescent="0.2">
      <c r="A14" s="12">
        <v>3515</v>
      </c>
      <c r="B14" s="13" t="s">
        <v>31</v>
      </c>
      <c r="C14" s="13">
        <v>43299</v>
      </c>
      <c r="D14" s="5">
        <v>78</v>
      </c>
      <c r="E14" s="6" t="s">
        <v>80</v>
      </c>
      <c r="F14" s="5" t="s">
        <v>109</v>
      </c>
      <c r="G14" s="6" t="s">
        <v>110</v>
      </c>
      <c r="H14" s="5" t="str">
        <f>"000056"</f>
        <v>000056</v>
      </c>
      <c r="I14" s="4">
        <v>42509</v>
      </c>
      <c r="J14" s="5" t="str">
        <f>"000068"</f>
        <v>000068</v>
      </c>
      <c r="K14" s="4">
        <v>42641</v>
      </c>
      <c r="L14" s="5" t="str">
        <f>"000375"</f>
        <v>000375</v>
      </c>
      <c r="M14" s="4">
        <v>42756</v>
      </c>
      <c r="N14" s="5">
        <v>16</v>
      </c>
      <c r="O14" s="5" t="str">
        <f>"003815"</f>
        <v>003815</v>
      </c>
      <c r="P14" s="4">
        <v>43297</v>
      </c>
      <c r="Q14" s="7">
        <v>4.7334899999999998</v>
      </c>
      <c r="R14" s="7">
        <v>0.35034999999999999</v>
      </c>
      <c r="S14" s="7">
        <v>4.38314</v>
      </c>
      <c r="T14" s="5">
        <v>129</v>
      </c>
      <c r="U14" s="4">
        <v>43299</v>
      </c>
      <c r="V14" s="5">
        <v>9900419194</v>
      </c>
      <c r="W14" s="6" t="s">
        <v>78</v>
      </c>
      <c r="X14" s="5" t="s">
        <v>29</v>
      </c>
      <c r="Y14" s="6" t="s">
        <v>30</v>
      </c>
      <c r="Z14" s="5" t="s">
        <v>65</v>
      </c>
      <c r="AA14" s="6" t="s">
        <v>66</v>
      </c>
      <c r="AB14" s="7">
        <v>4.7334899999999999E-2</v>
      </c>
      <c r="AD14" s="8"/>
      <c r="AF14" s="8"/>
      <c r="AG14" s="8"/>
    </row>
    <row r="15" spans="1:33" x14ac:dyDescent="0.2">
      <c r="A15" s="12">
        <v>3516</v>
      </c>
      <c r="B15" s="13" t="s">
        <v>31</v>
      </c>
      <c r="C15" s="13">
        <v>43299</v>
      </c>
      <c r="D15" s="5">
        <v>78</v>
      </c>
      <c r="E15" s="6" t="s">
        <v>80</v>
      </c>
      <c r="F15" s="5" t="s">
        <v>111</v>
      </c>
      <c r="G15" s="6" t="s">
        <v>112</v>
      </c>
      <c r="H15" s="5" t="str">
        <f>"000102"</f>
        <v>000102</v>
      </c>
      <c r="I15" s="4">
        <v>42524</v>
      </c>
      <c r="J15" s="5" t="str">
        <f>"000008"</f>
        <v>000008</v>
      </c>
      <c r="K15" s="4">
        <v>42989</v>
      </c>
      <c r="L15" s="5" t="str">
        <f>"000011"</f>
        <v>000011</v>
      </c>
      <c r="M15" s="4">
        <v>42989</v>
      </c>
      <c r="N15" s="5">
        <v>16</v>
      </c>
      <c r="O15" s="5" t="str">
        <f>"003816"</f>
        <v>003816</v>
      </c>
      <c r="P15" s="4">
        <v>43297</v>
      </c>
      <c r="Q15" s="7">
        <v>19.147169999999999</v>
      </c>
      <c r="R15" s="7">
        <v>2.1017399999999999</v>
      </c>
      <c r="S15" s="7">
        <v>17.04543</v>
      </c>
      <c r="T15" s="5">
        <v>129</v>
      </c>
      <c r="U15" s="4">
        <v>43299</v>
      </c>
      <c r="V15" s="5">
        <v>9900929293</v>
      </c>
      <c r="W15" s="6" t="s">
        <v>59</v>
      </c>
      <c r="X15" s="5" t="s">
        <v>53</v>
      </c>
      <c r="Y15" s="6" t="s">
        <v>52</v>
      </c>
      <c r="Z15" s="5" t="s">
        <v>65</v>
      </c>
      <c r="AA15" s="6" t="s">
        <v>66</v>
      </c>
      <c r="AB15" s="7">
        <v>0.19147169999999999</v>
      </c>
      <c r="AD15" s="8"/>
      <c r="AF15" s="8"/>
      <c r="AG15" s="8"/>
    </row>
    <row r="16" spans="1:33" x14ac:dyDescent="0.2">
      <c r="A16" s="12">
        <v>3678</v>
      </c>
      <c r="B16" s="13" t="s">
        <v>31</v>
      </c>
      <c r="C16" s="13">
        <v>43300</v>
      </c>
      <c r="D16" s="5">
        <v>78</v>
      </c>
      <c r="E16" s="6" t="s">
        <v>80</v>
      </c>
      <c r="F16" s="5" t="s">
        <v>113</v>
      </c>
      <c r="G16" s="6" t="s">
        <v>114</v>
      </c>
      <c r="H16" s="5" t="str">
        <f>"000116"</f>
        <v>000116</v>
      </c>
      <c r="I16" s="4">
        <v>43039</v>
      </c>
      <c r="J16" s="5" t="str">
        <f>"000015"</f>
        <v>000015</v>
      </c>
      <c r="K16" s="4">
        <v>43265</v>
      </c>
      <c r="L16" s="5" t="str">
        <f>"000050"</f>
        <v>000050</v>
      </c>
      <c r="M16" s="4">
        <v>43265</v>
      </c>
      <c r="N16" s="5">
        <v>17</v>
      </c>
      <c r="O16" s="5" t="str">
        <f>"003729"</f>
        <v>003729</v>
      </c>
      <c r="P16" s="4">
        <v>43294</v>
      </c>
      <c r="Q16" s="7">
        <v>8.9039999999999999</v>
      </c>
      <c r="R16" s="7">
        <v>0.189</v>
      </c>
      <c r="S16" s="7">
        <v>8.7149999999999999</v>
      </c>
      <c r="T16" s="5">
        <v>133</v>
      </c>
      <c r="U16" s="4">
        <v>43300</v>
      </c>
      <c r="V16" s="5">
        <v>9341246488</v>
      </c>
      <c r="W16" s="6" t="s">
        <v>115</v>
      </c>
      <c r="X16" s="5" t="s">
        <v>37</v>
      </c>
      <c r="Y16" s="6" t="s">
        <v>38</v>
      </c>
      <c r="Z16" s="5" t="s">
        <v>65</v>
      </c>
      <c r="AA16" s="6" t="s">
        <v>66</v>
      </c>
      <c r="AB16" s="7">
        <v>8.9039999999999994E-2</v>
      </c>
      <c r="AD16" s="8"/>
      <c r="AF16" s="8"/>
      <c r="AG16" s="8"/>
    </row>
    <row r="17" spans="1:33" x14ac:dyDescent="0.2">
      <c r="A17" s="12">
        <v>3739</v>
      </c>
      <c r="B17" s="13" t="s">
        <v>31</v>
      </c>
      <c r="C17" s="13">
        <v>43301</v>
      </c>
      <c r="D17" s="5">
        <v>78</v>
      </c>
      <c r="E17" s="6" t="s">
        <v>80</v>
      </c>
      <c r="F17" s="5" t="s">
        <v>107</v>
      </c>
      <c r="G17" s="6" t="s">
        <v>108</v>
      </c>
      <c r="H17" s="5" t="str">
        <f>"000024"</f>
        <v>000024</v>
      </c>
      <c r="I17" s="4">
        <v>42947</v>
      </c>
      <c r="J17" s="5" t="str">
        <f>"000197"</f>
        <v>000197</v>
      </c>
      <c r="K17" s="4">
        <v>43159</v>
      </c>
      <c r="L17" s="5" t="str">
        <f>"000184"</f>
        <v>000184</v>
      </c>
      <c r="M17" s="4">
        <v>43159</v>
      </c>
      <c r="N17" s="5">
        <v>16</v>
      </c>
      <c r="O17" s="5" t="str">
        <f>"003970"</f>
        <v>003970</v>
      </c>
      <c r="P17" s="4">
        <v>43299</v>
      </c>
      <c r="Q17" s="7">
        <v>8.9096299999999999</v>
      </c>
      <c r="R17" s="7">
        <v>0.75339</v>
      </c>
      <c r="S17" s="7">
        <v>8.1562400000000004</v>
      </c>
      <c r="T17" s="5">
        <v>134</v>
      </c>
      <c r="U17" s="4">
        <v>43301</v>
      </c>
      <c r="V17" s="5">
        <v>9845860866</v>
      </c>
      <c r="W17" s="6" t="s">
        <v>75</v>
      </c>
      <c r="X17" s="5" t="s">
        <v>32</v>
      </c>
      <c r="Y17" s="6" t="s">
        <v>33</v>
      </c>
      <c r="Z17" s="5" t="s">
        <v>62</v>
      </c>
      <c r="AA17" s="6" t="s">
        <v>63</v>
      </c>
      <c r="AB17" s="7">
        <v>8.9096300000000003E-2</v>
      </c>
      <c r="AD17" s="8"/>
      <c r="AF17" s="8"/>
      <c r="AG17" s="8"/>
    </row>
    <row r="18" spans="1:33" x14ac:dyDescent="0.2">
      <c r="A18" s="12">
        <v>3916</v>
      </c>
      <c r="B18" s="13" t="s">
        <v>31</v>
      </c>
      <c r="C18" s="13">
        <v>43305</v>
      </c>
      <c r="D18" s="5">
        <v>78</v>
      </c>
      <c r="E18" s="6" t="s">
        <v>80</v>
      </c>
      <c r="F18" s="5" t="s">
        <v>116</v>
      </c>
      <c r="G18" s="6" t="s">
        <v>117</v>
      </c>
      <c r="H18" s="5" t="str">
        <f>"000124"</f>
        <v>000124</v>
      </c>
      <c r="I18" s="4">
        <v>42584</v>
      </c>
      <c r="J18" s="5" t="str">
        <f>"000054"</f>
        <v>000054</v>
      </c>
      <c r="K18" s="4">
        <v>42612</v>
      </c>
      <c r="L18" s="5" t="str">
        <f>"000265"</f>
        <v>000265</v>
      </c>
      <c r="M18" s="4">
        <v>42613</v>
      </c>
      <c r="N18" s="5">
        <v>16</v>
      </c>
      <c r="O18" s="5" t="str">
        <f>"004082"</f>
        <v>004082</v>
      </c>
      <c r="P18" s="4">
        <v>43301</v>
      </c>
      <c r="Q18" s="7">
        <v>4.8411200000000001</v>
      </c>
      <c r="R18" s="7">
        <v>0.51349999999999996</v>
      </c>
      <c r="S18" s="7">
        <v>4.3276199999999996</v>
      </c>
      <c r="T18" s="5">
        <v>139</v>
      </c>
      <c r="U18" s="4">
        <v>43305</v>
      </c>
      <c r="V18" s="5">
        <v>9740744655</v>
      </c>
      <c r="W18" s="6" t="s">
        <v>76</v>
      </c>
      <c r="X18" s="5" t="s">
        <v>29</v>
      </c>
      <c r="Y18" s="6" t="s">
        <v>30</v>
      </c>
      <c r="Z18" s="5" t="s">
        <v>65</v>
      </c>
      <c r="AA18" s="6" t="s">
        <v>66</v>
      </c>
      <c r="AB18" s="7">
        <v>4.8411200000000001E-2</v>
      </c>
      <c r="AD18" s="8"/>
      <c r="AF18" s="8"/>
      <c r="AG18" s="8"/>
    </row>
    <row r="19" spans="1:33" x14ac:dyDescent="0.2">
      <c r="A19" s="12">
        <v>4282</v>
      </c>
      <c r="B19" s="13" t="s">
        <v>28</v>
      </c>
      <c r="C19" s="13">
        <v>43315</v>
      </c>
      <c r="D19" s="5">
        <v>78</v>
      </c>
      <c r="E19" s="6" t="s">
        <v>80</v>
      </c>
      <c r="F19" s="5" t="s">
        <v>118</v>
      </c>
      <c r="G19" s="6" t="s">
        <v>119</v>
      </c>
      <c r="H19" s="5" t="str">
        <f>"000107"</f>
        <v>000107</v>
      </c>
      <c r="I19" s="4">
        <v>42537</v>
      </c>
      <c r="J19" s="5" t="str">
        <f>"000087"</f>
        <v>000087</v>
      </c>
      <c r="K19" s="4">
        <v>42766</v>
      </c>
      <c r="L19" s="5" t="str">
        <f>"000408"</f>
        <v>000408</v>
      </c>
      <c r="M19" s="4">
        <v>42790</v>
      </c>
      <c r="N19" s="5">
        <v>16</v>
      </c>
      <c r="O19" s="5" t="str">
        <f>"004546"</f>
        <v>004546</v>
      </c>
      <c r="P19" s="4">
        <v>43309</v>
      </c>
      <c r="Q19" s="7">
        <v>6.6573000000000002</v>
      </c>
      <c r="R19" s="7">
        <v>0.1399</v>
      </c>
      <c r="S19" s="7">
        <v>6.5174000000000003</v>
      </c>
      <c r="T19" s="5">
        <v>152</v>
      </c>
      <c r="U19" s="4">
        <v>43315</v>
      </c>
      <c r="V19" s="5">
        <v>9620306428</v>
      </c>
      <c r="W19" s="6" t="s">
        <v>67</v>
      </c>
      <c r="X19" s="5" t="s">
        <v>29</v>
      </c>
      <c r="Y19" s="6" t="s">
        <v>30</v>
      </c>
      <c r="Z19" s="5" t="s">
        <v>65</v>
      </c>
      <c r="AA19" s="6" t="s">
        <v>66</v>
      </c>
      <c r="AB19" s="7">
        <v>6.6573000000000007E-2</v>
      </c>
      <c r="AD19" s="8"/>
      <c r="AF19" s="8"/>
      <c r="AG19" s="8"/>
    </row>
    <row r="20" spans="1:33" x14ac:dyDescent="0.2">
      <c r="A20" s="12">
        <v>4483</v>
      </c>
      <c r="B20" s="13" t="s">
        <v>28</v>
      </c>
      <c r="C20" s="13">
        <v>43318</v>
      </c>
      <c r="D20" s="5">
        <v>78</v>
      </c>
      <c r="E20" s="6" t="s">
        <v>80</v>
      </c>
      <c r="F20" s="5" t="s">
        <v>120</v>
      </c>
      <c r="G20" s="6" t="s">
        <v>121</v>
      </c>
      <c r="H20" s="5" t="str">
        <f>"000007"</f>
        <v>000007</v>
      </c>
      <c r="I20" s="4">
        <v>42975</v>
      </c>
      <c r="J20" s="5" t="str">
        <f>"000016"</f>
        <v>000016</v>
      </c>
      <c r="K20" s="4">
        <v>42994</v>
      </c>
      <c r="L20" s="5" t="str">
        <f>"000020"</f>
        <v>000020</v>
      </c>
      <c r="M20" s="4">
        <v>42998</v>
      </c>
      <c r="N20" s="5">
        <v>17</v>
      </c>
      <c r="O20" s="5" t="str">
        <f>"004743"</f>
        <v>004743</v>
      </c>
      <c r="P20" s="4">
        <v>43314</v>
      </c>
      <c r="Q20" s="7">
        <v>14.499700000000001</v>
      </c>
      <c r="R20" s="7">
        <v>0.75305</v>
      </c>
      <c r="S20" s="7">
        <v>13.746650000000001</v>
      </c>
      <c r="T20" s="5">
        <v>160</v>
      </c>
      <c r="U20" s="4">
        <v>43318</v>
      </c>
      <c r="V20" s="5">
        <v>9448853642</v>
      </c>
      <c r="W20" s="6" t="s">
        <v>79</v>
      </c>
      <c r="X20" s="5" t="s">
        <v>122</v>
      </c>
      <c r="Y20" s="6" t="s">
        <v>123</v>
      </c>
      <c r="Z20" s="5" t="s">
        <v>65</v>
      </c>
      <c r="AA20" s="6" t="s">
        <v>66</v>
      </c>
      <c r="AB20" s="7">
        <v>0.14499700000000001</v>
      </c>
      <c r="AD20" s="8"/>
      <c r="AF20" s="8"/>
      <c r="AG20" s="8"/>
    </row>
    <row r="21" spans="1:33" x14ac:dyDescent="0.2">
      <c r="A21" s="12">
        <v>4680</v>
      </c>
      <c r="B21" s="13" t="s">
        <v>28</v>
      </c>
      <c r="C21" s="13">
        <v>43325</v>
      </c>
      <c r="D21" s="5">
        <v>78</v>
      </c>
      <c r="E21" s="6" t="s">
        <v>80</v>
      </c>
      <c r="F21" s="5" t="s">
        <v>124</v>
      </c>
      <c r="G21" s="6" t="s">
        <v>125</v>
      </c>
      <c r="H21" s="5" t="str">
        <f>"000005"</f>
        <v>000005</v>
      </c>
      <c r="I21" s="4">
        <v>43273</v>
      </c>
      <c r="J21" s="5" t="str">
        <f>"000018"</f>
        <v>000018</v>
      </c>
      <c r="K21" s="4">
        <v>43273</v>
      </c>
      <c r="L21" s="5" t="str">
        <f>"000057"</f>
        <v>000057</v>
      </c>
      <c r="M21" s="4">
        <v>43274</v>
      </c>
      <c r="N21" s="5">
        <v>18</v>
      </c>
      <c r="O21" s="5" t="str">
        <f>"004058"</f>
        <v>004058</v>
      </c>
      <c r="P21" s="4">
        <v>43301</v>
      </c>
      <c r="Q21" s="7">
        <v>39.878900000000002</v>
      </c>
      <c r="R21" s="7">
        <v>3.7065000000000001</v>
      </c>
      <c r="S21" s="7">
        <v>36.172400000000003</v>
      </c>
      <c r="T21" s="5">
        <v>166</v>
      </c>
      <c r="U21" s="4">
        <v>43325</v>
      </c>
      <c r="V21" s="5">
        <v>9341246488</v>
      </c>
      <c r="W21" s="6" t="s">
        <v>49</v>
      </c>
      <c r="X21" s="5" t="s">
        <v>48</v>
      </c>
      <c r="Y21" s="6" t="s">
        <v>47</v>
      </c>
      <c r="Z21" s="5" t="s">
        <v>65</v>
      </c>
      <c r="AA21" s="6" t="s">
        <v>66</v>
      </c>
      <c r="AB21" s="7">
        <v>0.398789</v>
      </c>
      <c r="AD21" s="8"/>
      <c r="AF21" s="8"/>
      <c r="AG21" s="8"/>
    </row>
    <row r="22" spans="1:33" x14ac:dyDescent="0.2">
      <c r="A22" s="12">
        <v>4812</v>
      </c>
      <c r="B22" s="13" t="s">
        <v>28</v>
      </c>
      <c r="C22" s="13">
        <v>43326</v>
      </c>
      <c r="D22" s="5">
        <v>78</v>
      </c>
      <c r="E22" s="6" t="s">
        <v>80</v>
      </c>
      <c r="F22" s="5" t="s">
        <v>126</v>
      </c>
      <c r="G22" s="6" t="s">
        <v>127</v>
      </c>
      <c r="H22" s="5" t="str">
        <f>"000018"</f>
        <v>000018</v>
      </c>
      <c r="I22" s="4">
        <v>42942</v>
      </c>
      <c r="J22" s="5" t="str">
        <f>"000028"</f>
        <v>000028</v>
      </c>
      <c r="K22" s="4">
        <v>42948</v>
      </c>
      <c r="L22" s="5" t="str">
        <f>"000104"</f>
        <v>000104</v>
      </c>
      <c r="M22" s="4">
        <v>42916</v>
      </c>
      <c r="N22" s="5">
        <v>17</v>
      </c>
      <c r="O22" s="5" t="str">
        <f>"005148"</f>
        <v>005148</v>
      </c>
      <c r="P22" s="4">
        <v>43325</v>
      </c>
      <c r="Q22" s="7">
        <v>48.055370000000003</v>
      </c>
      <c r="R22" s="7">
        <v>7.0343999999999998</v>
      </c>
      <c r="S22" s="7">
        <v>41.020969999999998</v>
      </c>
      <c r="T22" s="5">
        <v>172</v>
      </c>
      <c r="U22" s="4">
        <v>43326</v>
      </c>
      <c r="V22" s="5">
        <v>9945525730</v>
      </c>
      <c r="W22" s="6" t="s">
        <v>54</v>
      </c>
      <c r="X22" s="5" t="s">
        <v>60</v>
      </c>
      <c r="Y22" s="6" t="s">
        <v>61</v>
      </c>
      <c r="Z22" s="5" t="s">
        <v>62</v>
      </c>
      <c r="AA22" s="6" t="s">
        <v>63</v>
      </c>
      <c r="AB22" s="7">
        <v>0.48055370000000003</v>
      </c>
      <c r="AD22" s="8"/>
      <c r="AF22" s="8"/>
      <c r="AG22" s="8"/>
    </row>
    <row r="23" spans="1:33" x14ac:dyDescent="0.2">
      <c r="A23" s="12">
        <v>5665</v>
      </c>
      <c r="B23" s="13" t="s">
        <v>36</v>
      </c>
      <c r="C23" s="13">
        <v>43370</v>
      </c>
      <c r="D23" s="5">
        <v>78</v>
      </c>
      <c r="E23" s="6" t="s">
        <v>80</v>
      </c>
      <c r="F23" s="5" t="s">
        <v>128</v>
      </c>
      <c r="G23" s="6" t="s">
        <v>129</v>
      </c>
      <c r="H23" s="5" t="str">
        <f>"000040"</f>
        <v>000040</v>
      </c>
      <c r="I23" s="4">
        <v>42986</v>
      </c>
      <c r="J23" s="5" t="str">
        <f>"000045"</f>
        <v>000045</v>
      </c>
      <c r="K23" s="4">
        <v>43099</v>
      </c>
      <c r="L23" s="5" t="str">
        <f>"000077"</f>
        <v>000077</v>
      </c>
      <c r="M23" s="4">
        <v>43099</v>
      </c>
      <c r="N23" s="5">
        <v>17</v>
      </c>
      <c r="O23" s="5" t="str">
        <f>"005938"</f>
        <v>005938</v>
      </c>
      <c r="P23" s="4">
        <v>43368</v>
      </c>
      <c r="Q23" s="7">
        <v>9.86768</v>
      </c>
      <c r="R23" s="7">
        <v>0.82794999999999996</v>
      </c>
      <c r="S23" s="7">
        <v>9.0397300000000005</v>
      </c>
      <c r="T23" s="5">
        <v>218</v>
      </c>
      <c r="U23" s="4">
        <v>43370</v>
      </c>
      <c r="V23" s="5">
        <v>9964766222</v>
      </c>
      <c r="W23" s="6" t="s">
        <v>59</v>
      </c>
      <c r="X23" s="5" t="s">
        <v>130</v>
      </c>
      <c r="Y23" s="6" t="s">
        <v>131</v>
      </c>
      <c r="Z23" s="5" t="s">
        <v>65</v>
      </c>
      <c r="AA23" s="6" t="s">
        <v>66</v>
      </c>
      <c r="AB23" s="7">
        <f>Q23/100</f>
        <v>9.8676799999999995E-2</v>
      </c>
      <c r="AD23" s="8"/>
      <c r="AF23" s="8"/>
      <c r="AG23" s="8"/>
    </row>
    <row r="24" spans="1:33" x14ac:dyDescent="0.2">
      <c r="A24" s="12">
        <v>5666</v>
      </c>
      <c r="B24" s="13" t="s">
        <v>36</v>
      </c>
      <c r="C24" s="13">
        <v>43370</v>
      </c>
      <c r="D24" s="5">
        <v>78</v>
      </c>
      <c r="E24" s="6" t="s">
        <v>80</v>
      </c>
      <c r="F24" s="5" t="s">
        <v>132</v>
      </c>
      <c r="G24" s="6" t="s">
        <v>133</v>
      </c>
      <c r="H24" s="5" t="str">
        <f>"000088"</f>
        <v>000088</v>
      </c>
      <c r="I24" s="4">
        <v>42916</v>
      </c>
      <c r="J24" s="5" t="str">
        <f>"000044"</f>
        <v>000044</v>
      </c>
      <c r="K24" s="4">
        <v>43099</v>
      </c>
      <c r="L24" s="5" t="str">
        <f>"000078"</f>
        <v>000078</v>
      </c>
      <c r="M24" s="4">
        <v>43099</v>
      </c>
      <c r="N24" s="5">
        <v>17</v>
      </c>
      <c r="O24" s="5" t="str">
        <f>"005946"</f>
        <v>005946</v>
      </c>
      <c r="P24" s="4">
        <v>43368</v>
      </c>
      <c r="Q24" s="7">
        <v>49.639760000000003</v>
      </c>
      <c r="R24" s="7">
        <v>4.0658500000000002</v>
      </c>
      <c r="S24" s="7">
        <v>45.573909999999998</v>
      </c>
      <c r="T24" s="5">
        <v>218</v>
      </c>
      <c r="U24" s="4">
        <v>43370</v>
      </c>
      <c r="V24" s="5">
        <v>9035660123</v>
      </c>
      <c r="W24" s="6" t="s">
        <v>59</v>
      </c>
      <c r="X24" s="5" t="s">
        <v>51</v>
      </c>
      <c r="Y24" s="6" t="s">
        <v>50</v>
      </c>
      <c r="Z24" s="5" t="s">
        <v>65</v>
      </c>
      <c r="AA24" s="6" t="s">
        <v>66</v>
      </c>
      <c r="AB24" s="7">
        <f>Q24/100</f>
        <v>0.49639760000000005</v>
      </c>
      <c r="AD24" s="8"/>
      <c r="AF24" s="8"/>
      <c r="AG24" s="8"/>
    </row>
    <row r="25" spans="1:33" x14ac:dyDescent="0.2">
      <c r="A25" s="12">
        <v>6551</v>
      </c>
      <c r="B25" s="13" t="s">
        <v>43</v>
      </c>
      <c r="C25" s="13">
        <v>43389</v>
      </c>
      <c r="D25" s="5">
        <v>78</v>
      </c>
      <c r="E25" s="6" t="s">
        <v>80</v>
      </c>
      <c r="F25" s="5" t="s">
        <v>134</v>
      </c>
      <c r="G25" s="6" t="s">
        <v>135</v>
      </c>
      <c r="H25" s="5" t="str">
        <f>"000078"</f>
        <v>000078</v>
      </c>
      <c r="I25" s="4">
        <v>42915</v>
      </c>
      <c r="J25" s="5" t="str">
        <f>"000040"</f>
        <v>000040</v>
      </c>
      <c r="K25" s="4">
        <v>43089</v>
      </c>
      <c r="L25" s="5" t="str">
        <f>"000059"</f>
        <v>000059</v>
      </c>
      <c r="M25" s="4">
        <v>43089</v>
      </c>
      <c r="N25" s="5">
        <v>17</v>
      </c>
      <c r="O25" s="5" t="str">
        <f>"006718"</f>
        <v>006718</v>
      </c>
      <c r="P25" s="4">
        <v>43388</v>
      </c>
      <c r="Q25" s="7">
        <v>151.43259</v>
      </c>
      <c r="R25" s="7">
        <v>18.522220000000001</v>
      </c>
      <c r="S25" s="7">
        <v>132.91037</v>
      </c>
      <c r="T25" s="5">
        <v>240</v>
      </c>
      <c r="U25" s="4">
        <v>43389</v>
      </c>
      <c r="V25" s="5">
        <v>9035660123</v>
      </c>
      <c r="W25" s="6" t="s">
        <v>59</v>
      </c>
      <c r="X25" s="5" t="s">
        <v>60</v>
      </c>
      <c r="Y25" s="6" t="s">
        <v>61</v>
      </c>
      <c r="Z25" s="5" t="s">
        <v>65</v>
      </c>
      <c r="AA25" s="6" t="s">
        <v>66</v>
      </c>
      <c r="AB25" s="7">
        <f>Q25/100</f>
        <v>1.5143259</v>
      </c>
      <c r="AD25" s="8"/>
      <c r="AF25" s="8"/>
      <c r="AG25" s="8"/>
    </row>
    <row r="26" spans="1:33" x14ac:dyDescent="0.2">
      <c r="A26" s="12">
        <v>6750</v>
      </c>
      <c r="B26" s="13" t="s">
        <v>43</v>
      </c>
      <c r="C26" s="13">
        <v>43390</v>
      </c>
      <c r="D26" s="5">
        <v>78</v>
      </c>
      <c r="E26" s="6" t="s">
        <v>80</v>
      </c>
      <c r="F26" s="5" t="s">
        <v>113</v>
      </c>
      <c r="G26" s="6" t="s">
        <v>114</v>
      </c>
      <c r="H26" s="5" t="str">
        <f>"000116"</f>
        <v>000116</v>
      </c>
      <c r="I26" s="4">
        <v>43039</v>
      </c>
      <c r="J26" s="5" t="str">
        <f>"000048"</f>
        <v>000048</v>
      </c>
      <c r="K26" s="4">
        <v>43370</v>
      </c>
      <c r="L26" s="5" t="str">
        <f>"000152"</f>
        <v>000152</v>
      </c>
      <c r="M26" s="4">
        <v>43371</v>
      </c>
      <c r="N26" s="5">
        <v>17</v>
      </c>
      <c r="O26" s="5" t="str">
        <f>"006808"</f>
        <v>006808</v>
      </c>
      <c r="P26" s="4">
        <v>43389</v>
      </c>
      <c r="Q26" s="7">
        <v>2.6993999999999998</v>
      </c>
      <c r="R26" s="7">
        <v>5.67E-2</v>
      </c>
      <c r="S26" s="7">
        <v>2.6427</v>
      </c>
      <c r="T26" s="5">
        <v>245</v>
      </c>
      <c r="U26" s="4">
        <v>43390</v>
      </c>
      <c r="V26" s="5">
        <v>9341246488</v>
      </c>
      <c r="W26" s="6" t="s">
        <v>115</v>
      </c>
      <c r="X26" s="5" t="s">
        <v>37</v>
      </c>
      <c r="Y26" s="6" t="s">
        <v>38</v>
      </c>
      <c r="Z26" s="5" t="s">
        <v>65</v>
      </c>
      <c r="AA26" s="6" t="s">
        <v>66</v>
      </c>
      <c r="AB26" s="7">
        <f>Q26/100</f>
        <v>2.6993999999999997E-2</v>
      </c>
      <c r="AD26" s="8"/>
      <c r="AF26" s="8"/>
      <c r="AG26" s="8"/>
    </row>
    <row r="27" spans="1:33" x14ac:dyDescent="0.2">
      <c r="A27" s="12">
        <v>7079</v>
      </c>
      <c r="B27" s="13" t="s">
        <v>43</v>
      </c>
      <c r="C27" s="13">
        <v>43404</v>
      </c>
      <c r="D27" s="5">
        <v>78</v>
      </c>
      <c r="E27" s="6" t="s">
        <v>80</v>
      </c>
      <c r="F27" s="5" t="s">
        <v>136</v>
      </c>
      <c r="G27" s="6" t="s">
        <v>137</v>
      </c>
      <c r="H27" s="5" t="str">
        <f>"000016"</f>
        <v>000016</v>
      </c>
      <c r="I27" s="4">
        <v>43172</v>
      </c>
      <c r="J27" s="5" t="str">
        <f>"000018"</f>
        <v>000018</v>
      </c>
      <c r="K27" s="4">
        <v>43385</v>
      </c>
      <c r="L27" s="5" t="str">
        <f>"000185"</f>
        <v>000185</v>
      </c>
      <c r="M27" s="4">
        <v>43385</v>
      </c>
      <c r="N27" s="5">
        <v>17</v>
      </c>
      <c r="O27" s="5" t="str">
        <f>"007155"</f>
        <v>007155</v>
      </c>
      <c r="P27" s="4">
        <v>43403</v>
      </c>
      <c r="Q27" s="7">
        <v>98.967600000000004</v>
      </c>
      <c r="R27" s="7">
        <v>10.2911</v>
      </c>
      <c r="S27" s="7">
        <v>88.676500000000004</v>
      </c>
      <c r="T27" s="5">
        <v>256</v>
      </c>
      <c r="U27" s="4">
        <v>43404</v>
      </c>
      <c r="V27" s="5">
        <v>9999999999</v>
      </c>
      <c r="W27" s="6" t="s">
        <v>138</v>
      </c>
      <c r="X27" s="5" t="s">
        <v>37</v>
      </c>
      <c r="Y27" s="6" t="s">
        <v>38</v>
      </c>
      <c r="Z27" s="5" t="s">
        <v>56</v>
      </c>
      <c r="AA27" s="6" t="s">
        <v>55</v>
      </c>
      <c r="AB27" s="7">
        <f>Q27/100</f>
        <v>0.989676</v>
      </c>
      <c r="AD27" s="8"/>
      <c r="AF27" s="8"/>
      <c r="AG27" s="8"/>
    </row>
    <row r="28" spans="1:33" x14ac:dyDescent="0.2">
      <c r="A28" s="12">
        <v>7080</v>
      </c>
      <c r="B28" s="13" t="s">
        <v>43</v>
      </c>
      <c r="C28" s="13">
        <v>43404</v>
      </c>
      <c r="D28" s="5">
        <v>78</v>
      </c>
      <c r="E28" s="6" t="s">
        <v>80</v>
      </c>
      <c r="F28" s="5" t="s">
        <v>139</v>
      </c>
      <c r="G28" s="6" t="s">
        <v>140</v>
      </c>
      <c r="H28" s="5" t="str">
        <f>"000043"</f>
        <v>000043</v>
      </c>
      <c r="I28" s="4">
        <v>43297</v>
      </c>
      <c r="J28" s="5" t="str">
        <f>"000161"</f>
        <v>000161</v>
      </c>
      <c r="K28" s="4">
        <v>43372</v>
      </c>
      <c r="L28" s="5" t="str">
        <f>"000159"</f>
        <v>000159</v>
      </c>
      <c r="M28" s="4">
        <v>43372</v>
      </c>
      <c r="N28" s="5">
        <v>18</v>
      </c>
      <c r="O28" s="5" t="str">
        <f>"007171"</f>
        <v>007171</v>
      </c>
      <c r="P28" s="4">
        <v>43403</v>
      </c>
      <c r="Q28" s="7">
        <v>9.9783899999999992</v>
      </c>
      <c r="R28" s="7">
        <v>1.2576799999999999</v>
      </c>
      <c r="S28" s="7">
        <v>8.7207100000000004</v>
      </c>
      <c r="T28" s="5">
        <v>256</v>
      </c>
      <c r="U28" s="4">
        <v>43404</v>
      </c>
      <c r="V28" s="5">
        <v>9945525730</v>
      </c>
      <c r="W28" s="6" t="s">
        <v>54</v>
      </c>
      <c r="X28" s="5" t="s">
        <v>58</v>
      </c>
      <c r="Y28" s="6" t="s">
        <v>57</v>
      </c>
      <c r="Z28" s="5" t="s">
        <v>62</v>
      </c>
      <c r="AA28" s="6" t="s">
        <v>63</v>
      </c>
      <c r="AB28" s="7">
        <f>Q28/100</f>
        <v>9.9783899999999995E-2</v>
      </c>
      <c r="AD28" s="8"/>
      <c r="AF28" s="8"/>
      <c r="AG28" s="8"/>
    </row>
    <row r="29" spans="1:33" x14ac:dyDescent="0.2">
      <c r="A29" s="12">
        <v>7081</v>
      </c>
      <c r="B29" s="13" t="s">
        <v>43</v>
      </c>
      <c r="C29" s="13">
        <v>43404</v>
      </c>
      <c r="D29" s="5">
        <v>78</v>
      </c>
      <c r="E29" s="6" t="s">
        <v>80</v>
      </c>
      <c r="F29" s="5" t="s">
        <v>141</v>
      </c>
      <c r="G29" s="6" t="s">
        <v>142</v>
      </c>
      <c r="H29" s="5" t="str">
        <f>"000233"</f>
        <v>000233</v>
      </c>
      <c r="I29" s="4">
        <v>43164</v>
      </c>
      <c r="J29" s="5" t="str">
        <f>"000025"</f>
        <v>000025</v>
      </c>
      <c r="K29" s="4">
        <v>43288</v>
      </c>
      <c r="L29" s="5" t="str">
        <f>"000079"</f>
        <v>000079</v>
      </c>
      <c r="M29" s="4">
        <v>43288</v>
      </c>
      <c r="N29" s="5">
        <v>18</v>
      </c>
      <c r="O29" s="5" t="str">
        <f>"006999"</f>
        <v>006999</v>
      </c>
      <c r="P29" s="4">
        <v>43400</v>
      </c>
      <c r="Q29" s="7">
        <v>19.396000000000001</v>
      </c>
      <c r="R29" s="7">
        <v>0.40949999999999998</v>
      </c>
      <c r="S29" s="7">
        <v>18.986499999999999</v>
      </c>
      <c r="T29" s="5">
        <v>260</v>
      </c>
      <c r="U29" s="4">
        <v>43404</v>
      </c>
      <c r="V29" s="5">
        <v>9036673220</v>
      </c>
      <c r="W29" s="6" t="s">
        <v>143</v>
      </c>
      <c r="X29" s="5" t="s">
        <v>71</v>
      </c>
      <c r="Y29" s="6" t="s">
        <v>72</v>
      </c>
      <c r="Z29" s="5" t="s">
        <v>65</v>
      </c>
      <c r="AA29" s="6" t="s">
        <v>66</v>
      </c>
      <c r="AB29" s="7">
        <f>Q29/100</f>
        <v>0.19396000000000002</v>
      </c>
      <c r="AD29" s="8"/>
      <c r="AF29" s="8"/>
      <c r="AG29" s="8"/>
    </row>
    <row r="30" spans="1:33" x14ac:dyDescent="0.2">
      <c r="A30" s="12">
        <v>7224</v>
      </c>
      <c r="B30" s="13" t="s">
        <v>39</v>
      </c>
      <c r="C30" s="13">
        <v>43420</v>
      </c>
      <c r="D30" s="5">
        <v>78</v>
      </c>
      <c r="E30" s="6" t="s">
        <v>80</v>
      </c>
      <c r="F30" s="5" t="s">
        <v>144</v>
      </c>
      <c r="G30" s="6" t="s">
        <v>145</v>
      </c>
      <c r="H30" s="5" t="str">
        <f>"000030"</f>
        <v>000030</v>
      </c>
      <c r="I30" s="4">
        <v>42846</v>
      </c>
      <c r="J30" s="5" t="str">
        <f>"000017"</f>
        <v>000017</v>
      </c>
      <c r="K30" s="4">
        <v>42884</v>
      </c>
      <c r="L30" s="5" t="str">
        <f>"000057"</f>
        <v>000057</v>
      </c>
      <c r="M30" s="4">
        <v>42884</v>
      </c>
      <c r="N30" s="5">
        <v>17</v>
      </c>
      <c r="O30" s="5" t="str">
        <f>"007297"</f>
        <v>007297</v>
      </c>
      <c r="P30" s="4">
        <v>43407</v>
      </c>
      <c r="Q30" s="7">
        <v>8.8811499999999999</v>
      </c>
      <c r="R30" s="7">
        <v>0.62290000000000001</v>
      </c>
      <c r="S30" s="7">
        <v>8.2582500000000003</v>
      </c>
      <c r="T30" s="5">
        <v>266</v>
      </c>
      <c r="U30" s="4">
        <v>43420</v>
      </c>
      <c r="V30" s="5">
        <v>9341246488</v>
      </c>
      <c r="W30" s="6" t="s">
        <v>104</v>
      </c>
      <c r="X30" s="5" t="s">
        <v>29</v>
      </c>
      <c r="Y30" s="6" t="s">
        <v>30</v>
      </c>
      <c r="Z30" s="5" t="s">
        <v>65</v>
      </c>
      <c r="AA30" s="6" t="s">
        <v>66</v>
      </c>
      <c r="AB30" s="7">
        <f>Q30/100</f>
        <v>8.8811500000000002E-2</v>
      </c>
      <c r="AD30" s="8"/>
      <c r="AF30" s="8"/>
      <c r="AG30" s="8"/>
    </row>
    <row r="31" spans="1:33" x14ac:dyDescent="0.2">
      <c r="A31" s="12">
        <v>7326</v>
      </c>
      <c r="B31" s="13" t="s">
        <v>39</v>
      </c>
      <c r="C31" s="13">
        <v>43424</v>
      </c>
      <c r="D31" s="5">
        <v>78</v>
      </c>
      <c r="E31" s="6" t="s">
        <v>80</v>
      </c>
      <c r="F31" s="5" t="s">
        <v>146</v>
      </c>
      <c r="G31" s="6" t="s">
        <v>147</v>
      </c>
      <c r="H31" s="5" t="str">
        <f>"000001"</f>
        <v>000001</v>
      </c>
      <c r="I31" s="4">
        <v>43238</v>
      </c>
      <c r="J31" s="5" t="str">
        <f>"000013"</f>
        <v>000013</v>
      </c>
      <c r="K31" s="4">
        <v>43258</v>
      </c>
      <c r="L31" s="5" t="str">
        <f>"000046"</f>
        <v>000046</v>
      </c>
      <c r="M31" s="4">
        <v>43258</v>
      </c>
      <c r="N31" s="5">
        <v>18</v>
      </c>
      <c r="O31" s="5" t="str">
        <f>"007210"</f>
        <v>007210</v>
      </c>
      <c r="P31" s="4">
        <v>43404</v>
      </c>
      <c r="Q31" s="7">
        <v>4.98353</v>
      </c>
      <c r="R31" s="7">
        <v>0.45745000000000002</v>
      </c>
      <c r="S31" s="7">
        <v>4.5260800000000003</v>
      </c>
      <c r="T31" s="5">
        <v>271</v>
      </c>
      <c r="U31" s="4">
        <v>43424</v>
      </c>
      <c r="V31" s="5">
        <v>9448853642</v>
      </c>
      <c r="W31" s="6" t="s">
        <v>59</v>
      </c>
      <c r="X31" s="5" t="s">
        <v>42</v>
      </c>
      <c r="Y31" s="6" t="s">
        <v>41</v>
      </c>
      <c r="Z31" s="5" t="s">
        <v>65</v>
      </c>
      <c r="AA31" s="6" t="s">
        <v>66</v>
      </c>
      <c r="AB31" s="7">
        <f>Q31/100</f>
        <v>4.9835299999999999E-2</v>
      </c>
      <c r="AD31" s="8"/>
      <c r="AF31" s="8"/>
      <c r="AG31" s="8"/>
    </row>
    <row r="32" spans="1:33" x14ac:dyDescent="0.2">
      <c r="A32" s="12">
        <v>7436</v>
      </c>
      <c r="B32" s="13" t="s">
        <v>39</v>
      </c>
      <c r="C32" s="13">
        <v>43432</v>
      </c>
      <c r="D32" s="5">
        <v>78</v>
      </c>
      <c r="E32" s="6" t="s">
        <v>80</v>
      </c>
      <c r="F32" s="5" t="s">
        <v>148</v>
      </c>
      <c r="G32" s="6" t="s">
        <v>149</v>
      </c>
      <c r="H32" s="5" t="str">
        <f>"000033"</f>
        <v>000033</v>
      </c>
      <c r="I32" s="4">
        <v>42947</v>
      </c>
      <c r="J32" s="5" t="str">
        <f>"000035"</f>
        <v>000035</v>
      </c>
      <c r="K32" s="4">
        <v>42975</v>
      </c>
      <c r="L32" s="5" t="str">
        <f>"000024"</f>
        <v>000024</v>
      </c>
      <c r="M32" s="4">
        <v>42975</v>
      </c>
      <c r="N32" s="5">
        <v>17</v>
      </c>
      <c r="O32" s="5" t="str">
        <f>"007475"</f>
        <v>007475</v>
      </c>
      <c r="P32" s="4">
        <v>43424</v>
      </c>
      <c r="Q32" s="7">
        <v>24.928999999999998</v>
      </c>
      <c r="R32" s="7">
        <v>3.67041</v>
      </c>
      <c r="S32" s="7">
        <v>21.258590000000002</v>
      </c>
      <c r="T32" s="5">
        <v>278</v>
      </c>
      <c r="U32" s="4">
        <v>43432</v>
      </c>
      <c r="V32" s="5">
        <v>9945525730</v>
      </c>
      <c r="W32" s="6" t="s">
        <v>54</v>
      </c>
      <c r="X32" s="5" t="s">
        <v>73</v>
      </c>
      <c r="Y32" s="6" t="s">
        <v>74</v>
      </c>
      <c r="Z32" s="5" t="s">
        <v>62</v>
      </c>
      <c r="AA32" s="6" t="s">
        <v>63</v>
      </c>
      <c r="AB32" s="7">
        <f>Q32/100</f>
        <v>0.24928999999999998</v>
      </c>
      <c r="AD32" s="8"/>
      <c r="AF32" s="8"/>
      <c r="AG32" s="8"/>
    </row>
    <row r="33" spans="1:33" x14ac:dyDescent="0.2">
      <c r="A33" s="12">
        <v>7676</v>
      </c>
      <c r="B33" s="13" t="s">
        <v>40</v>
      </c>
      <c r="C33" s="13">
        <v>43447</v>
      </c>
      <c r="D33" s="5">
        <v>78</v>
      </c>
      <c r="E33" s="6" t="s">
        <v>80</v>
      </c>
      <c r="F33" s="5" t="s">
        <v>150</v>
      </c>
      <c r="G33" s="6" t="s">
        <v>151</v>
      </c>
      <c r="H33" s="5" t="str">
        <f>"000091"</f>
        <v>000091</v>
      </c>
      <c r="I33" s="4">
        <v>43020</v>
      </c>
      <c r="J33" s="5" t="str">
        <f>"000054"</f>
        <v>000054</v>
      </c>
      <c r="K33" s="4">
        <v>43371</v>
      </c>
      <c r="L33" s="5" t="str">
        <f>"000158"</f>
        <v>000158</v>
      </c>
      <c r="M33" s="4">
        <v>43372</v>
      </c>
      <c r="N33" s="5">
        <v>18</v>
      </c>
      <c r="O33" s="5" t="str">
        <f>"007944"</f>
        <v>007944</v>
      </c>
      <c r="P33" s="4">
        <v>43447</v>
      </c>
      <c r="Q33" s="7">
        <v>14.92</v>
      </c>
      <c r="R33" s="7">
        <v>1.52345</v>
      </c>
      <c r="S33" s="7">
        <v>13.39655</v>
      </c>
      <c r="T33" s="5">
        <v>289</v>
      </c>
      <c r="U33" s="4">
        <v>43447</v>
      </c>
      <c r="V33" s="5">
        <v>9341246488</v>
      </c>
      <c r="W33" s="6" t="s">
        <v>59</v>
      </c>
      <c r="X33" s="5" t="s">
        <v>45</v>
      </c>
      <c r="Y33" s="6" t="s">
        <v>44</v>
      </c>
      <c r="Z33" s="5" t="s">
        <v>65</v>
      </c>
      <c r="AA33" s="6" t="s">
        <v>66</v>
      </c>
      <c r="AB33" s="7">
        <f>Q33/100</f>
        <v>0.1492</v>
      </c>
      <c r="AD33" s="8"/>
      <c r="AF33" s="8"/>
      <c r="AG33" s="8"/>
    </row>
    <row r="34" spans="1:33" x14ac:dyDescent="0.2">
      <c r="A34" s="12">
        <v>8017</v>
      </c>
      <c r="B34" s="13" t="s">
        <v>40</v>
      </c>
      <c r="C34" s="13">
        <v>43455</v>
      </c>
      <c r="D34" s="5">
        <v>78</v>
      </c>
      <c r="E34" s="6" t="s">
        <v>80</v>
      </c>
      <c r="F34" s="5" t="s">
        <v>152</v>
      </c>
      <c r="G34" s="6" t="s">
        <v>153</v>
      </c>
      <c r="H34" s="5" t="str">
        <f>"000052"</f>
        <v>000052</v>
      </c>
      <c r="I34" s="4">
        <v>42867</v>
      </c>
      <c r="J34" s="5" t="str">
        <f>"000026"</f>
        <v>000026</v>
      </c>
      <c r="K34" s="4">
        <v>42885</v>
      </c>
      <c r="L34" s="5" t="str">
        <f>"000099"</f>
        <v>000099</v>
      </c>
      <c r="M34" s="4">
        <v>42886</v>
      </c>
      <c r="N34" s="5">
        <v>17</v>
      </c>
      <c r="O34" s="5" t="str">
        <f>"007712"</f>
        <v>007712</v>
      </c>
      <c r="P34" s="4">
        <v>43441</v>
      </c>
      <c r="Q34" s="7">
        <v>19.40802</v>
      </c>
      <c r="R34" s="7">
        <v>1.4490799999999999</v>
      </c>
      <c r="S34" s="7">
        <v>17.958939999999998</v>
      </c>
      <c r="T34" s="5">
        <v>301</v>
      </c>
      <c r="U34" s="4">
        <v>43455</v>
      </c>
      <c r="V34" s="5">
        <v>9986303399</v>
      </c>
      <c r="W34" s="6" t="s">
        <v>68</v>
      </c>
      <c r="X34" s="5" t="s">
        <v>29</v>
      </c>
      <c r="Y34" s="6" t="s">
        <v>30</v>
      </c>
      <c r="Z34" s="5" t="s">
        <v>65</v>
      </c>
      <c r="AA34" s="6" t="s">
        <v>66</v>
      </c>
      <c r="AB34" s="7">
        <f>Q34/100</f>
        <v>0.19408020000000001</v>
      </c>
      <c r="AD34" s="8"/>
      <c r="AF34" s="8"/>
      <c r="AG34" s="8"/>
    </row>
    <row r="35" spans="1:33" x14ac:dyDescent="0.2">
      <c r="A35" s="12">
        <v>8018</v>
      </c>
      <c r="B35" s="13" t="s">
        <v>40</v>
      </c>
      <c r="C35" s="13">
        <v>43455</v>
      </c>
      <c r="D35" s="5">
        <v>78</v>
      </c>
      <c r="E35" s="6" t="s">
        <v>80</v>
      </c>
      <c r="F35" s="5" t="s">
        <v>154</v>
      </c>
      <c r="G35" s="6" t="s">
        <v>155</v>
      </c>
      <c r="H35" s="5" t="str">
        <f>"000033"</f>
        <v>000033</v>
      </c>
      <c r="I35" s="4">
        <v>42849</v>
      </c>
      <c r="J35" s="5" t="str">
        <f>"000038"</f>
        <v>000038</v>
      </c>
      <c r="K35" s="4">
        <v>42886</v>
      </c>
      <c r="L35" s="5" t="str">
        <f>"000108"</f>
        <v>000108</v>
      </c>
      <c r="M35" s="4">
        <v>42886</v>
      </c>
      <c r="N35" s="5">
        <v>17</v>
      </c>
      <c r="O35" s="5" t="str">
        <f>"007727"</f>
        <v>007727</v>
      </c>
      <c r="P35" s="4">
        <v>43441</v>
      </c>
      <c r="Q35" s="7">
        <v>9.23644</v>
      </c>
      <c r="R35" s="7">
        <v>0.59140999999999999</v>
      </c>
      <c r="S35" s="7">
        <v>8.6450300000000002</v>
      </c>
      <c r="T35" s="5">
        <v>301</v>
      </c>
      <c r="U35" s="4">
        <v>43455</v>
      </c>
      <c r="V35" s="5">
        <v>9980204364</v>
      </c>
      <c r="W35" s="6" t="s">
        <v>156</v>
      </c>
      <c r="X35" s="5" t="s">
        <v>29</v>
      </c>
      <c r="Y35" s="6" t="s">
        <v>30</v>
      </c>
      <c r="Z35" s="5" t="s">
        <v>65</v>
      </c>
      <c r="AA35" s="6" t="s">
        <v>66</v>
      </c>
      <c r="AB35" s="7">
        <f>Q35/100</f>
        <v>9.2364399999999999E-2</v>
      </c>
      <c r="AD35" s="8"/>
      <c r="AF35" s="8"/>
      <c r="A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2019-01-14T14:05:25Z</dcterms:modified>
</cp:coreProperties>
</file>