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<sst xmlns="http://schemas.openxmlformats.org/spreadsheetml/2006/main" count="235" uniqueCount="119">
  <si>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</si>
  <si>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</si>
  <si>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</si>
  <si>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</si>
  <si>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</si>
  <si>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</si>
  <si>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</si>
  <si>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</si>
  <si>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</si>
  <si>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</si>
  <si>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</si>
  <si>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</si>
  <si>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</si>
  <si>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</si>
  <si>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</si>
  <si>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</si>
  <si>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</si>
  <si>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</si>
  <si>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</si>
  <si>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</si>
  <si>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</si>
  <si>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</si>
  <si>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</si>
  <si>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</si>
  <si>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</si>
  <si>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</si>
  <si>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</si>
  <si>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</si>
  <si>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</si>
  <si>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</si>
  <si>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</si>
  <si>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</si>
  <si>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</si>
  <si>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</si>
  <si>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June</t>
  </si>
  <si>
    <t>May</t>
  </si>
  <si>
    <t>P3110</t>
  </si>
  <si>
    <t>14th Finance Commission Grant Works</t>
  </si>
  <si>
    <t>October</t>
  </si>
  <si>
    <t>State Finance Commission Untied Grant Works</t>
  </si>
  <si>
    <t>P3111</t>
  </si>
  <si>
    <t>April</t>
  </si>
  <si>
    <t>KRIDL</t>
  </si>
  <si>
    <t>Special comprehensive development works in Bangalore city (Bangalore city in charge Minister Discretionary Grants)</t>
  </si>
  <si>
    <t>P3075</t>
  </si>
  <si>
    <t>M/s.KRIDL</t>
  </si>
  <si>
    <t>14th Fin  -Maintenance of Cremotorium, Burial Grounds</t>
  </si>
  <si>
    <t>P3291</t>
  </si>
  <si>
    <t xml:space="preserve">M/s KRIDL </t>
  </si>
  <si>
    <t>M/s KRIDL</t>
  </si>
  <si>
    <t>ddo089</t>
  </si>
  <si>
    <t xml:space="preserve"> Assistant Executive Engineer Electrical East Zone</t>
  </si>
  <si>
    <t>GM Nandakumar</t>
  </si>
  <si>
    <t>ddo075</t>
  </si>
  <si>
    <t xml:space="preserve"> Executive Engineer Project East Zone</t>
  </si>
  <si>
    <t>ddo083</t>
  </si>
  <si>
    <t xml:space="preserve"> Assistant Executive Engineer J B Nagar East Zon</t>
  </si>
  <si>
    <t>Technical Manager-II, KRIDL</t>
  </si>
  <si>
    <t>P0311</t>
  </si>
  <si>
    <t>Landscape Development Of Parks/Medians/Boulevants and Circles(Janoodya Works)</t>
  </si>
  <si>
    <t>P2652</t>
  </si>
  <si>
    <t>Contribution to Community Benefits</t>
  </si>
  <si>
    <t>P2023</t>
  </si>
  <si>
    <t>Allocation for Other Programmes (10.88 Lakhs , New Ward)</t>
  </si>
  <si>
    <t>Hoysala Nagara</t>
  </si>
  <si>
    <t>080-16-000004</t>
  </si>
  <si>
    <t>REMOVING OF SLAB DESILTING OF DRAIN REPLACEMENT OF MISSING SLAB MISSING KERB IN 2ND SQUARE JAYARAJNAGAR AND SURROUNDING AREAS IN WARD NO 80</t>
  </si>
  <si>
    <t>KS Vishwanath</t>
  </si>
  <si>
    <t>080-18-000001</t>
  </si>
  <si>
    <t>RENOVATION OF GANGMAN QUATRES IN D BLOCK IN MURPHY TOWN WARD NO 080</t>
  </si>
  <si>
    <t>080-16-000005</t>
  </si>
  <si>
    <t>CONCRETING DESILTING OF DRAIN REPLACEMENT OF MISSING SLAB MISSING KERB IN F CROSS JAYARAJNAGAR IN WARD NO 80 HOYSALANAGAR</t>
  </si>
  <si>
    <t>KS Vishwnath</t>
  </si>
  <si>
    <t>080-17-000084</t>
  </si>
  <si>
    <t>RENOVATION OF GANGMAN QUATRES A BLOCK MURPHY TOWN IN WARD NO 80 HOYSALA NAGAR</t>
  </si>
  <si>
    <t>080-17-000086</t>
  </si>
  <si>
    <t>RENOVATION OF GANGMAN QUATRES C BLOCK MURPHY TOWN IN WARD NO 80 HOYSALA NAGAR</t>
  </si>
  <si>
    <t>080-17-000087</t>
  </si>
  <si>
    <t>RENOVATION OF GANGMAN QUATRES G BLOCK MURPHY TOWN IN WARD NO 80 HOYSALA NAGAR</t>
  </si>
  <si>
    <t>080-17-000085</t>
  </si>
  <si>
    <t>RENOVATION OF GANGMAN QUATRES B BLOCK MURPHY TOWN IN WARD NO 80 HOYSALA NAGAR</t>
  </si>
  <si>
    <t>080-18-000005</t>
  </si>
  <si>
    <t>Providing energy efficient street lights and timers to Muslim Burial ground in Old Madras road in ward no 80</t>
  </si>
  <si>
    <t>080-17-000038</t>
  </si>
  <si>
    <t xml:space="preserve">Providing and fixing of LED Street lights in Ward No 80 in C.V.Raman Nagar Division </t>
  </si>
  <si>
    <t>Ms Thirumal Electricals</t>
  </si>
  <si>
    <t>080-16-000006</t>
  </si>
  <si>
    <t>CONCRETING AND RCC PIPELINE AT D AND F CROSS JAYARAJNAGAR WARD NO 80 HOYSALANAGAR</t>
  </si>
  <si>
    <t>Narayana S</t>
  </si>
  <si>
    <t>080-17-000009</t>
  </si>
  <si>
    <t xml:space="preserve">Improvements of roads footpath and drains near Wood Park and surroundings area in ward no 80 Hoysalanagara </t>
  </si>
  <si>
    <t>080-17-000035</t>
  </si>
  <si>
    <t>Development of Secondary drains Territary drains at Ward No 80 Hoysalanagar</t>
  </si>
  <si>
    <t>080-18-000002</t>
  </si>
  <si>
    <t>RENOVATION OF GANGMAN QUATRES IN E BLOCK IN MURPHY TOWN WARD NO 080</t>
  </si>
  <si>
    <t>080-17-000036</t>
  </si>
  <si>
    <t>Development of Roads and Drains in Ward No 80 Hoysalanagar</t>
  </si>
  <si>
    <t>080-17-000011</t>
  </si>
  <si>
    <t>PROVIDING PATHWAY AND OTHER DEVELOPMENTAL WORKS AT 10TH AND 11TH CROSS INDIRANAGAR CLUB PARK IN WARD NO 80 HOYSALA NAGAR</t>
  </si>
  <si>
    <t>080-17-000010</t>
  </si>
  <si>
    <t xml:space="preserve">Improvements of roads footpath and drains for ABCD park and surroundings area in ward no 80 Hoysalanagara </t>
  </si>
  <si>
    <t>KRIDL (East)</t>
  </si>
  <si>
    <t>080-17-000042</t>
  </si>
  <si>
    <t>Engagement of Gangman and Hiring of Tractor / Tippers for cleaning and maintenance of Road side drains and other cleaning works in Ward No. 80</t>
  </si>
  <si>
    <t>080-15-000023</t>
  </si>
  <si>
    <t>Repairs to path way chainlink fencing toilet providing benches dustbin and earth filling for plantation in 13th cross road park in Hoysala nagar ward no 80</t>
  </si>
  <si>
    <t>080-18-000043</t>
  </si>
  <si>
    <t>Maintenance of  Cremetorium  Burial ground and office maintenance  in ward no 80  Hoysalanagara</t>
  </si>
  <si>
    <t>080-18-000050</t>
  </si>
  <si>
    <t xml:space="preserve">Development of ABCD Park in Ward No 80   </t>
  </si>
  <si>
    <t>080-18-000052</t>
  </si>
  <si>
    <t xml:space="preserve">Improvement works to 9th square Park Murphy Town in Ward No 80 </t>
  </si>
  <si>
    <t>080-18-000051</t>
  </si>
  <si>
    <t xml:space="preserve">Development of Parks works in Hoyasalanagara in Ward No80 </t>
  </si>
  <si>
    <t>080-15-000021</t>
  </si>
  <si>
    <t xml:space="preserve">Replacement of burntout UG cable, MCBs and timers  to electrical installations in parks, play grounds and Burial Grounds in C.V Ramannagara constituency  </t>
  </si>
  <si>
    <t>M/s Power-tech Electriclas</t>
  </si>
  <si>
    <t>P0298</t>
  </si>
  <si>
    <t>M and R to Electrical Installations in Parks and Gardens, Playgrounds, Burial Grounds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</si>
</sst>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selection activeCell="A2" sqref="A2:XFD2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387</v>
      </c>
      <c r="B2" s="13" t="s">
        <v>41</v>
      </c>
      <c r="C2" s="13">
        <v>43200</v>
      </c>
      <c r="D2" s="5">
        <v>80</v>
      </c>
      <c r="E2" s="6" t="s">
        <v>64</v>
      </c>
      <c r="F2" s="5" t="s">
        <v>65</v>
      </c>
      <c r="G2" s="6" t="s">
        <v>66</v>
      </c>
      <c r="H2" s="5" t="str">
        <f>"000008"</f>
        <v>000008</v>
      </c>
      <c r="I2" s="4">
        <v>42473</v>
      </c>
      <c r="J2" s="5" t="str">
        <f>"0016"</f>
        <v>0016</v>
      </c>
      <c r="K2" s="4">
        <v>1</v>
      </c>
      <c r="L2" s="5" t="str">
        <f>"000028"</f>
        <v>000028</v>
      </c>
      <c r="M2" s="4">
        <v>42551</v>
      </c>
      <c r="N2" s="5">
        <v>16</v>
      </c>
      <c r="O2" s="5" t="str">
        <f>"010991"</f>
        <v>010991</v>
      </c>
      <c r="P2" s="4">
        <v>43187</v>
      </c>
      <c r="Q2" s="7">
        <v>8.8323999999999998</v>
      </c>
      <c r="R2" s="7">
        <v>0.62239999999999995</v>
      </c>
      <c r="S2" s="7">
        <v>8.2100000000000009</v>
      </c>
      <c r="T2" s="5">
        <v>9</v>
      </c>
      <c r="U2" s="4">
        <v>43200</v>
      </c>
      <c r="V2" s="5">
        <v>123456789</v>
      </c>
      <c r="W2" s="6" t="s">
        <v>67</v>
      </c>
      <c r="X2" s="5" t="s">
        <v>31</v>
      </c>
      <c r="Y2" s="6" t="s">
        <v>32</v>
      </c>
      <c r="Z2" s="5" t="s">
        <v>55</v>
      </c>
      <c r="AA2" s="6" t="s">
        <v>56</v>
      </c>
      <c r="AB2" s="7">
        <v>8.8324E-2</v>
      </c>
      <c r="AD2" s="8"/>
      <c r="AF2" s="8"/>
      <c r="AG2" s="8"/>
    </row>
    <row r="3" spans="1:33" x14ac:dyDescent="0.2">
      <c r="A3" s="12">
        <v>583</v>
      </c>
      <c r="B3" s="13" t="s">
        <v>41</v>
      </c>
      <c r="C3" s="13">
        <v>43213</v>
      </c>
      <c r="D3" s="5">
        <v>80</v>
      </c>
      <c r="E3" s="6" t="s">
        <v>64</v>
      </c>
      <c r="F3" s="5" t="s">
        <v>68</v>
      </c>
      <c r="G3" s="6" t="s">
        <v>69</v>
      </c>
      <c r="H3" s="5" t="str">
        <f>"000083"</f>
        <v>000083</v>
      </c>
      <c r="I3" s="4">
        <v>43103</v>
      </c>
      <c r="J3" s="5" t="str">
        <f>"000022"</f>
        <v>000022</v>
      </c>
      <c r="K3" s="4">
        <v>43153</v>
      </c>
      <c r="L3" s="5" t="str">
        <f>"000065"</f>
        <v>000065</v>
      </c>
      <c r="M3" s="4">
        <v>43153</v>
      </c>
      <c r="N3" s="5">
        <v>18</v>
      </c>
      <c r="O3" s="5" t="str">
        <f>"000551"</f>
        <v>000551</v>
      </c>
      <c r="P3" s="4">
        <v>43203</v>
      </c>
      <c r="Q3" s="7">
        <v>49.29701</v>
      </c>
      <c r="R3" s="7">
        <v>4.6470099999999999</v>
      </c>
      <c r="S3" s="7">
        <v>44.65</v>
      </c>
      <c r="T3" s="5">
        <v>21</v>
      </c>
      <c r="U3" s="4">
        <v>43213</v>
      </c>
      <c r="V3" s="5">
        <v>123456789</v>
      </c>
      <c r="W3" s="6" t="s">
        <v>42</v>
      </c>
      <c r="X3" s="5" t="s">
        <v>60</v>
      </c>
      <c r="Y3" s="6" t="s">
        <v>61</v>
      </c>
      <c r="Z3" s="5" t="s">
        <v>55</v>
      </c>
      <c r="AA3" s="6" t="s">
        <v>56</v>
      </c>
      <c r="AB3" s="7">
        <v>0.49297010000000002</v>
      </c>
      <c r="AD3" s="8"/>
      <c r="AF3" s="8"/>
      <c r="AG3" s="8"/>
    </row>
    <row r="4" spans="1:33" x14ac:dyDescent="0.2">
      <c r="A4" s="12">
        <v>616</v>
      </c>
      <c r="B4" s="13" t="s">
        <v>41</v>
      </c>
      <c r="C4" s="13">
        <v>43214</v>
      </c>
      <c r="D4" s="5">
        <v>80</v>
      </c>
      <c r="E4" s="6" t="s">
        <v>64</v>
      </c>
      <c r="F4" s="5" t="s">
        <v>70</v>
      </c>
      <c r="G4" s="6" t="s">
        <v>71</v>
      </c>
      <c r="H4" s="5" t="str">
        <f>"000048"</f>
        <v>000048</v>
      </c>
      <c r="I4" s="4">
        <v>42543</v>
      </c>
      <c r="J4" s="5" t="str">
        <f>"000029"</f>
        <v>000029</v>
      </c>
      <c r="K4" s="4">
        <v>42581</v>
      </c>
      <c r="L4" s="5" t="str">
        <f>"000065"</f>
        <v>000065</v>
      </c>
      <c r="M4" s="4">
        <v>42581</v>
      </c>
      <c r="N4" s="5">
        <v>16</v>
      </c>
      <c r="O4" s="5" t="str">
        <f>"000524"</f>
        <v>000524</v>
      </c>
      <c r="P4" s="4">
        <v>43203</v>
      </c>
      <c r="Q4" s="7">
        <v>8.7372300000000003</v>
      </c>
      <c r="R4" s="7">
        <v>0.61722999999999995</v>
      </c>
      <c r="S4" s="7">
        <v>8.1199999999999992</v>
      </c>
      <c r="T4" s="5">
        <v>23</v>
      </c>
      <c r="U4" s="4">
        <v>43214</v>
      </c>
      <c r="V4" s="5">
        <v>9035309966</v>
      </c>
      <c r="W4" s="6" t="s">
        <v>72</v>
      </c>
      <c r="X4" s="5" t="s">
        <v>31</v>
      </c>
      <c r="Y4" s="6" t="s">
        <v>32</v>
      </c>
      <c r="Z4" s="5" t="s">
        <v>55</v>
      </c>
      <c r="AA4" s="6" t="s">
        <v>56</v>
      </c>
      <c r="AB4" s="7">
        <v>8.73723E-2</v>
      </c>
      <c r="AD4" s="8"/>
      <c r="AF4" s="8"/>
      <c r="AG4" s="8"/>
    </row>
    <row r="5" spans="1:33" x14ac:dyDescent="0.2">
      <c r="A5" s="12">
        <v>714</v>
      </c>
      <c r="B5" s="13" t="s">
        <v>41</v>
      </c>
      <c r="C5" s="13">
        <v>43216</v>
      </c>
      <c r="D5" s="5">
        <v>80</v>
      </c>
      <c r="E5" s="6" t="s">
        <v>64</v>
      </c>
      <c r="F5" s="5" t="s">
        <v>73</v>
      </c>
      <c r="G5" s="6" t="s">
        <v>74</v>
      </c>
      <c r="H5" s="5" t="str">
        <f>"000112"</f>
        <v>000112</v>
      </c>
      <c r="I5" s="4">
        <v>43170</v>
      </c>
      <c r="J5" s="5" t="str">
        <f>"000009"</f>
        <v>000009</v>
      </c>
      <c r="K5" s="4">
        <v>43205</v>
      </c>
      <c r="L5" s="5" t="str">
        <f>"000020"</f>
        <v>000020</v>
      </c>
      <c r="M5" s="4">
        <v>43205</v>
      </c>
      <c r="N5" s="5">
        <v>17</v>
      </c>
      <c r="O5" s="5" t="str">
        <f>"000712"</f>
        <v>000712</v>
      </c>
      <c r="P5" s="4">
        <v>43216</v>
      </c>
      <c r="Q5" s="7">
        <v>20.620470000000001</v>
      </c>
      <c r="R5" s="7">
        <v>1.9176899999999999</v>
      </c>
      <c r="S5" s="7">
        <v>18.702780000000001</v>
      </c>
      <c r="T5" s="5">
        <v>25</v>
      </c>
      <c r="U5" s="4">
        <v>43216</v>
      </c>
      <c r="V5" s="5">
        <v>123456789</v>
      </c>
      <c r="W5" s="6" t="s">
        <v>42</v>
      </c>
      <c r="X5" s="5" t="s">
        <v>62</v>
      </c>
      <c r="Y5" s="6" t="s">
        <v>63</v>
      </c>
      <c r="Z5" s="5" t="s">
        <v>55</v>
      </c>
      <c r="AA5" s="6" t="s">
        <v>56</v>
      </c>
      <c r="AB5" s="7">
        <v>0.20620470000000002</v>
      </c>
      <c r="AD5" s="8"/>
      <c r="AF5" s="8"/>
      <c r="AG5" s="8"/>
    </row>
    <row r="6" spans="1:33" x14ac:dyDescent="0.2">
      <c r="A6" s="12">
        <v>715</v>
      </c>
      <c r="B6" s="13" t="s">
        <v>41</v>
      </c>
      <c r="C6" s="13">
        <v>43216</v>
      </c>
      <c r="D6" s="5">
        <v>80</v>
      </c>
      <c r="E6" s="6" t="s">
        <v>64</v>
      </c>
      <c r="F6" s="5" t="s">
        <v>75</v>
      </c>
      <c r="G6" s="6" t="s">
        <v>76</v>
      </c>
      <c r="H6" s="5" t="str">
        <f>"000115"</f>
        <v>000115</v>
      </c>
      <c r="I6" s="4">
        <v>43170</v>
      </c>
      <c r="J6" s="5" t="str">
        <f>"000007"</f>
        <v>000007</v>
      </c>
      <c r="K6" s="4">
        <v>43205</v>
      </c>
      <c r="L6" s="5" t="str">
        <f>"000018"</f>
        <v>000018</v>
      </c>
      <c r="M6" s="4">
        <v>43205</v>
      </c>
      <c r="N6" s="5">
        <v>17</v>
      </c>
      <c r="O6" s="5" t="str">
        <f>"000713"</f>
        <v>000713</v>
      </c>
      <c r="P6" s="4">
        <v>43216</v>
      </c>
      <c r="Q6" s="7">
        <v>28.269410000000001</v>
      </c>
      <c r="R6" s="7">
        <v>2.6290800000000001</v>
      </c>
      <c r="S6" s="7">
        <v>25.640329999999999</v>
      </c>
      <c r="T6" s="5">
        <v>25</v>
      </c>
      <c r="U6" s="4">
        <v>43216</v>
      </c>
      <c r="V6" s="5">
        <v>123456789</v>
      </c>
      <c r="W6" s="6" t="s">
        <v>42</v>
      </c>
      <c r="X6" s="5" t="s">
        <v>62</v>
      </c>
      <c r="Y6" s="6" t="s">
        <v>63</v>
      </c>
      <c r="Z6" s="5" t="s">
        <v>55</v>
      </c>
      <c r="AA6" s="6" t="s">
        <v>56</v>
      </c>
      <c r="AB6" s="7">
        <v>0.2826941</v>
      </c>
      <c r="AD6" s="8"/>
      <c r="AF6" s="8"/>
      <c r="AG6" s="8"/>
    </row>
    <row r="7" spans="1:33" x14ac:dyDescent="0.2">
      <c r="A7" s="12">
        <v>716</v>
      </c>
      <c r="B7" s="13" t="s">
        <v>41</v>
      </c>
      <c r="C7" s="13">
        <v>43216</v>
      </c>
      <c r="D7" s="5">
        <v>80</v>
      </c>
      <c r="E7" s="6" t="s">
        <v>64</v>
      </c>
      <c r="F7" s="5" t="s">
        <v>77</v>
      </c>
      <c r="G7" s="6" t="s">
        <v>78</v>
      </c>
      <c r="H7" s="5" t="str">
        <f>"000113"</f>
        <v>000113</v>
      </c>
      <c r="I7" s="4">
        <v>43170</v>
      </c>
      <c r="J7" s="5" t="str">
        <f>"000006"</f>
        <v>000006</v>
      </c>
      <c r="K7" s="4">
        <v>43205</v>
      </c>
      <c r="L7" s="5" t="str">
        <f>"000017"</f>
        <v>000017</v>
      </c>
      <c r="M7" s="4">
        <v>43205</v>
      </c>
      <c r="N7" s="5">
        <v>17</v>
      </c>
      <c r="O7" s="5" t="str">
        <f>"000714"</f>
        <v>000714</v>
      </c>
      <c r="P7" s="4">
        <v>43216</v>
      </c>
      <c r="Q7" s="7">
        <v>28.274550000000001</v>
      </c>
      <c r="R7" s="7">
        <v>2.6295099999999998</v>
      </c>
      <c r="S7" s="7">
        <v>25.645040000000002</v>
      </c>
      <c r="T7" s="5">
        <v>25</v>
      </c>
      <c r="U7" s="4">
        <v>43216</v>
      </c>
      <c r="V7" s="5">
        <v>123456789</v>
      </c>
      <c r="W7" s="6" t="s">
        <v>42</v>
      </c>
      <c r="X7" s="5" t="s">
        <v>62</v>
      </c>
      <c r="Y7" s="6" t="s">
        <v>63</v>
      </c>
      <c r="Z7" s="5" t="s">
        <v>55</v>
      </c>
      <c r="AA7" s="6" t="s">
        <v>56</v>
      </c>
      <c r="AB7" s="7">
        <v>0.28274550000000004</v>
      </c>
      <c r="AD7" s="8"/>
      <c r="AF7" s="8"/>
      <c r="AG7" s="8"/>
    </row>
    <row r="8" spans="1:33" x14ac:dyDescent="0.2">
      <c r="A8" s="12">
        <v>717</v>
      </c>
      <c r="B8" s="13" t="s">
        <v>41</v>
      </c>
      <c r="C8" s="13">
        <v>43216</v>
      </c>
      <c r="D8" s="5">
        <v>80</v>
      </c>
      <c r="E8" s="6" t="s">
        <v>64</v>
      </c>
      <c r="F8" s="5" t="s">
        <v>79</v>
      </c>
      <c r="G8" s="6" t="s">
        <v>80</v>
      </c>
      <c r="H8" s="5" t="str">
        <f>"000114"</f>
        <v>000114</v>
      </c>
      <c r="I8" s="4">
        <v>43170</v>
      </c>
      <c r="J8" s="5" t="str">
        <f>"000008"</f>
        <v>000008</v>
      </c>
      <c r="K8" s="4">
        <v>43205</v>
      </c>
      <c r="L8" s="5" t="str">
        <f>"000019"</f>
        <v>000019</v>
      </c>
      <c r="M8" s="4">
        <v>43205</v>
      </c>
      <c r="N8" s="5">
        <v>17</v>
      </c>
      <c r="O8" s="5" t="str">
        <f>"000715"</f>
        <v>000715</v>
      </c>
      <c r="P8" s="4">
        <v>43216</v>
      </c>
      <c r="Q8" s="7">
        <v>22.260999999999999</v>
      </c>
      <c r="R8" s="7">
        <v>2.0702699999999998</v>
      </c>
      <c r="S8" s="7">
        <v>20.190729999999999</v>
      </c>
      <c r="T8" s="5">
        <v>25</v>
      </c>
      <c r="U8" s="4">
        <v>43216</v>
      </c>
      <c r="V8" s="5">
        <v>123456789</v>
      </c>
      <c r="W8" s="6" t="s">
        <v>42</v>
      </c>
      <c r="X8" s="5" t="s">
        <v>62</v>
      </c>
      <c r="Y8" s="6" t="s">
        <v>63</v>
      </c>
      <c r="Z8" s="5" t="s">
        <v>55</v>
      </c>
      <c r="AA8" s="6" t="s">
        <v>56</v>
      </c>
      <c r="AB8" s="7">
        <v>0.22261</v>
      </c>
      <c r="AD8" s="8"/>
      <c r="AF8" s="8"/>
      <c r="AG8" s="8"/>
    </row>
    <row r="9" spans="1:33" x14ac:dyDescent="0.2">
      <c r="A9" s="12">
        <v>718</v>
      </c>
      <c r="B9" s="13" t="s">
        <v>41</v>
      </c>
      <c r="C9" s="13">
        <v>43216</v>
      </c>
      <c r="D9" s="5">
        <v>80</v>
      </c>
      <c r="E9" s="6" t="s">
        <v>64</v>
      </c>
      <c r="F9" s="5" t="s">
        <v>81</v>
      </c>
      <c r="G9" s="6" t="s">
        <v>82</v>
      </c>
      <c r="H9" s="5" t="str">
        <f>"000155"</f>
        <v>000155</v>
      </c>
      <c r="I9" s="4">
        <v>43187</v>
      </c>
      <c r="J9" s="5" t="str">
        <f>"000221"</f>
        <v>000221</v>
      </c>
      <c r="K9" s="4">
        <v>43187</v>
      </c>
      <c r="L9" s="5" t="str">
        <f>"000210"</f>
        <v>000210</v>
      </c>
      <c r="M9" s="4">
        <v>43187</v>
      </c>
      <c r="N9" s="5">
        <v>18</v>
      </c>
      <c r="O9" s="5" t="str">
        <f>"000661"</f>
        <v>000661</v>
      </c>
      <c r="P9" s="4">
        <v>43214</v>
      </c>
      <c r="Q9" s="7">
        <v>24.99212</v>
      </c>
      <c r="R9" s="7">
        <v>2.64974</v>
      </c>
      <c r="S9" s="7">
        <v>22.342379999999999</v>
      </c>
      <c r="T9" s="5">
        <v>27</v>
      </c>
      <c r="U9" s="4">
        <v>43216</v>
      </c>
      <c r="V9" s="5">
        <v>9945525730</v>
      </c>
      <c r="W9" s="6" t="s">
        <v>45</v>
      </c>
      <c r="X9" s="5" t="s">
        <v>40</v>
      </c>
      <c r="Y9" s="6" t="s">
        <v>39</v>
      </c>
      <c r="Z9" s="5" t="s">
        <v>50</v>
      </c>
      <c r="AA9" s="6" t="s">
        <v>51</v>
      </c>
      <c r="AB9" s="7">
        <v>0.24992120000000001</v>
      </c>
      <c r="AD9" s="8"/>
      <c r="AF9" s="8"/>
      <c r="AG9" s="8"/>
    </row>
    <row r="10" spans="1:33" x14ac:dyDescent="0.2">
      <c r="A10" s="12">
        <v>963</v>
      </c>
      <c r="B10" s="13" t="s">
        <v>35</v>
      </c>
      <c r="C10" s="13">
        <v>43229</v>
      </c>
      <c r="D10" s="5">
        <v>80</v>
      </c>
      <c r="E10" s="6" t="s">
        <v>64</v>
      </c>
      <c r="F10" s="5" t="s">
        <v>83</v>
      </c>
      <c r="G10" s="6" t="s">
        <v>84</v>
      </c>
      <c r="H10" s="5" t="str">
        <f>"000005"</f>
        <v>000005</v>
      </c>
      <c r="I10" s="4">
        <v>43201</v>
      </c>
      <c r="J10" s="5" t="str">
        <f>"000007"</f>
        <v>000007</v>
      </c>
      <c r="K10" s="4">
        <v>43201</v>
      </c>
      <c r="L10" s="5" t="str">
        <f>"000007"</f>
        <v>000007</v>
      </c>
      <c r="M10" s="4">
        <v>43201</v>
      </c>
      <c r="N10" s="5">
        <v>17</v>
      </c>
      <c r="O10" s="5" t="str">
        <f>"001298"</f>
        <v>001298</v>
      </c>
      <c r="P10" s="4">
        <v>43229</v>
      </c>
      <c r="Q10" s="7">
        <v>6.9341499999999998</v>
      </c>
      <c r="R10" s="7">
        <v>0.21829999999999999</v>
      </c>
      <c r="S10" s="7">
        <v>6.7158499999999997</v>
      </c>
      <c r="T10" s="5">
        <v>46</v>
      </c>
      <c r="U10" s="4">
        <v>43229</v>
      </c>
      <c r="V10" s="5">
        <v>9845028498</v>
      </c>
      <c r="W10" s="6" t="s">
        <v>85</v>
      </c>
      <c r="X10" s="5" t="s">
        <v>36</v>
      </c>
      <c r="Y10" s="6" t="s">
        <v>37</v>
      </c>
      <c r="Z10" s="5" t="s">
        <v>50</v>
      </c>
      <c r="AA10" s="6" t="s">
        <v>51</v>
      </c>
      <c r="AB10" s="7">
        <v>6.93415E-2</v>
      </c>
      <c r="AD10" s="8"/>
      <c r="AF10" s="8"/>
      <c r="AG10" s="8"/>
    </row>
    <row r="11" spans="1:33" x14ac:dyDescent="0.2">
      <c r="A11" s="12">
        <v>1193</v>
      </c>
      <c r="B11" s="13" t="s">
        <v>35</v>
      </c>
      <c r="C11" s="13">
        <v>43238</v>
      </c>
      <c r="D11" s="5">
        <v>80</v>
      </c>
      <c r="E11" s="6" t="s">
        <v>64</v>
      </c>
      <c r="F11" s="5" t="s">
        <v>86</v>
      </c>
      <c r="G11" s="6" t="s">
        <v>87</v>
      </c>
      <c r="H11" s="5" t="str">
        <f>"000027"</f>
        <v>000027</v>
      </c>
      <c r="I11" s="4">
        <v>42505</v>
      </c>
      <c r="J11" s="5" t="str">
        <f>"000035"</f>
        <v>000035</v>
      </c>
      <c r="K11" s="4">
        <v>42520</v>
      </c>
      <c r="L11" s="5" t="str">
        <f>"000079"</f>
        <v>000079</v>
      </c>
      <c r="M11" s="4">
        <v>42612</v>
      </c>
      <c r="N11" s="5">
        <v>16</v>
      </c>
      <c r="O11" s="5" t="str">
        <f>"001418"</f>
        <v>001418</v>
      </c>
      <c r="P11" s="4">
        <v>43236</v>
      </c>
      <c r="Q11" s="7">
        <v>13.838139999999999</v>
      </c>
      <c r="R11" s="7">
        <v>1.0011399999999999</v>
      </c>
      <c r="S11" s="7">
        <v>12.837</v>
      </c>
      <c r="T11" s="5">
        <v>52</v>
      </c>
      <c r="U11" s="4">
        <v>43238</v>
      </c>
      <c r="V11" s="5">
        <v>9448070630</v>
      </c>
      <c r="W11" s="6" t="s">
        <v>88</v>
      </c>
      <c r="X11" s="5" t="s">
        <v>31</v>
      </c>
      <c r="Y11" s="6" t="s">
        <v>32</v>
      </c>
      <c r="Z11" s="5" t="s">
        <v>55</v>
      </c>
      <c r="AA11" s="6" t="s">
        <v>56</v>
      </c>
      <c r="AB11" s="7">
        <v>0.13838139999999999</v>
      </c>
      <c r="AD11" s="8"/>
      <c r="AF11" s="8"/>
      <c r="AG11" s="8"/>
    </row>
    <row r="12" spans="1:33" x14ac:dyDescent="0.2">
      <c r="A12" s="12">
        <v>1315</v>
      </c>
      <c r="B12" s="13" t="s">
        <v>35</v>
      </c>
      <c r="C12" s="13">
        <v>43241</v>
      </c>
      <c r="D12" s="5">
        <v>80</v>
      </c>
      <c r="E12" s="6" t="s">
        <v>64</v>
      </c>
      <c r="F12" s="5" t="s">
        <v>89</v>
      </c>
      <c r="G12" s="6" t="s">
        <v>90</v>
      </c>
      <c r="H12" s="5" t="str">
        <f>"000139"</f>
        <v>000139</v>
      </c>
      <c r="I12" s="4">
        <v>43184</v>
      </c>
      <c r="J12" s="5" t="str">
        <f>"000010"</f>
        <v>000010</v>
      </c>
      <c r="K12" s="4">
        <v>43205</v>
      </c>
      <c r="L12" s="5" t="str">
        <f>"000021"</f>
        <v>000021</v>
      </c>
      <c r="M12" s="4">
        <v>43205</v>
      </c>
      <c r="N12" s="5">
        <v>17</v>
      </c>
      <c r="O12" s="5" t="str">
        <f>"001513"</f>
        <v>001513</v>
      </c>
      <c r="P12" s="4">
        <v>43237</v>
      </c>
      <c r="Q12" s="7">
        <v>44.423029999999997</v>
      </c>
      <c r="R12" s="7">
        <v>4.2315699999999996</v>
      </c>
      <c r="S12" s="7">
        <v>40.191459999999999</v>
      </c>
      <c r="T12" s="5">
        <v>54</v>
      </c>
      <c r="U12" s="4">
        <v>43241</v>
      </c>
      <c r="V12" s="5">
        <v>123456789</v>
      </c>
      <c r="W12" s="6" t="s">
        <v>42</v>
      </c>
      <c r="X12" s="5" t="s">
        <v>40</v>
      </c>
      <c r="Y12" s="6" t="s">
        <v>39</v>
      </c>
      <c r="Z12" s="5" t="s">
        <v>55</v>
      </c>
      <c r="AA12" s="6" t="s">
        <v>56</v>
      </c>
      <c r="AB12" s="7">
        <v>0.44423029999999997</v>
      </c>
      <c r="AD12" s="8"/>
      <c r="AF12" s="8"/>
      <c r="AG12" s="8"/>
    </row>
    <row r="13" spans="1:33" x14ac:dyDescent="0.2">
      <c r="A13" s="12">
        <v>1316</v>
      </c>
      <c r="B13" s="13" t="s">
        <v>35</v>
      </c>
      <c r="C13" s="13">
        <v>43241</v>
      </c>
      <c r="D13" s="5">
        <v>80</v>
      </c>
      <c r="E13" s="6" t="s">
        <v>64</v>
      </c>
      <c r="F13" s="5" t="s">
        <v>91</v>
      </c>
      <c r="G13" s="6" t="s">
        <v>92</v>
      </c>
      <c r="H13" s="5" t="str">
        <f>"000108"</f>
        <v>000108</v>
      </c>
      <c r="I13" s="4">
        <v>43163</v>
      </c>
      <c r="J13" s="5" t="str">
        <f>"000011"</f>
        <v>000011</v>
      </c>
      <c r="K13" s="4">
        <v>43214</v>
      </c>
      <c r="L13" s="5" t="str">
        <f>"000024"</f>
        <v>000024</v>
      </c>
      <c r="M13" s="4">
        <v>43214</v>
      </c>
      <c r="N13" s="5">
        <v>17</v>
      </c>
      <c r="O13" s="5" t="str">
        <f>"001652"</f>
        <v>001652</v>
      </c>
      <c r="P13" s="4">
        <v>43239</v>
      </c>
      <c r="Q13" s="7">
        <v>99.948340000000002</v>
      </c>
      <c r="R13" s="7">
        <v>9.5950500000000005</v>
      </c>
      <c r="S13" s="7">
        <v>90.353290000000001</v>
      </c>
      <c r="T13" s="5">
        <v>56</v>
      </c>
      <c r="U13" s="4">
        <v>43241</v>
      </c>
      <c r="V13" s="5">
        <v>123456789</v>
      </c>
      <c r="W13" s="6" t="s">
        <v>42</v>
      </c>
      <c r="X13" s="5" t="s">
        <v>36</v>
      </c>
      <c r="Y13" s="6" t="s">
        <v>37</v>
      </c>
      <c r="Z13" s="5" t="s">
        <v>55</v>
      </c>
      <c r="AA13" s="6" t="s">
        <v>56</v>
      </c>
      <c r="AB13" s="7">
        <v>0.99948340000000002</v>
      </c>
      <c r="AD13" s="8"/>
      <c r="AF13" s="8"/>
      <c r="AG13" s="8"/>
    </row>
    <row r="14" spans="1:33" x14ac:dyDescent="0.2">
      <c r="A14" s="12">
        <v>2320</v>
      </c>
      <c r="B14" s="13" t="s">
        <v>34</v>
      </c>
      <c r="C14" s="13">
        <v>43269</v>
      </c>
      <c r="D14" s="5">
        <v>80</v>
      </c>
      <c r="E14" s="6" t="s">
        <v>64</v>
      </c>
      <c r="F14" s="5" t="s">
        <v>93</v>
      </c>
      <c r="G14" s="6" t="s">
        <v>94</v>
      </c>
      <c r="H14" s="5" t="str">
        <f>"000129"</f>
        <v>000129</v>
      </c>
      <c r="I14" s="4">
        <v>43179</v>
      </c>
      <c r="J14" s="5" t="str">
        <f>"000018"</f>
        <v>000018</v>
      </c>
      <c r="K14" s="4">
        <v>43235</v>
      </c>
      <c r="L14" s="5" t="str">
        <f>"000038"</f>
        <v>000038</v>
      </c>
      <c r="M14" s="4">
        <v>43235</v>
      </c>
      <c r="N14" s="5">
        <v>18</v>
      </c>
      <c r="O14" s="5" t="str">
        <f>"002232"</f>
        <v>002232</v>
      </c>
      <c r="P14" s="4">
        <v>43257</v>
      </c>
      <c r="Q14" s="7">
        <v>49.964669999999998</v>
      </c>
      <c r="R14" s="7">
        <v>4.6966700000000001</v>
      </c>
      <c r="S14" s="7">
        <v>45.268000000000001</v>
      </c>
      <c r="T14" s="5">
        <v>93</v>
      </c>
      <c r="U14" s="4">
        <v>43269</v>
      </c>
      <c r="V14" s="5">
        <v>123456789</v>
      </c>
      <c r="W14" s="6" t="s">
        <v>42</v>
      </c>
      <c r="X14" s="5" t="s">
        <v>60</v>
      </c>
      <c r="Y14" s="6" t="s">
        <v>61</v>
      </c>
      <c r="Z14" s="5" t="s">
        <v>55</v>
      </c>
      <c r="AA14" s="6" t="s">
        <v>56</v>
      </c>
      <c r="AB14" s="7">
        <v>0.4996467</v>
      </c>
      <c r="AD14" s="8"/>
      <c r="AF14" s="8"/>
      <c r="AG14" s="8"/>
    </row>
    <row r="15" spans="1:33" x14ac:dyDescent="0.2">
      <c r="A15" s="12">
        <v>3848</v>
      </c>
      <c r="B15" s="13" t="s">
        <v>33</v>
      </c>
      <c r="C15" s="13">
        <v>43304</v>
      </c>
      <c r="D15" s="5">
        <v>80</v>
      </c>
      <c r="E15" s="6" t="s">
        <v>64</v>
      </c>
      <c r="F15" s="5" t="s">
        <v>95</v>
      </c>
      <c r="G15" s="6" t="s">
        <v>96</v>
      </c>
      <c r="H15" s="5" t="str">
        <f>"000106"</f>
        <v>000106</v>
      </c>
      <c r="I15" s="4">
        <v>43161</v>
      </c>
      <c r="J15" s="5" t="str">
        <f>"000025"</f>
        <v>000025</v>
      </c>
      <c r="K15" s="4">
        <v>43271</v>
      </c>
      <c r="L15" s="5" t="str">
        <f>"000059"</f>
        <v>000059</v>
      </c>
      <c r="M15" s="4">
        <v>43271</v>
      </c>
      <c r="N15" s="5">
        <v>17</v>
      </c>
      <c r="O15" s="5" t="str">
        <f>"004184"</f>
        <v>004184</v>
      </c>
      <c r="P15" s="4">
        <v>43302</v>
      </c>
      <c r="Q15" s="7">
        <v>58.901490000000003</v>
      </c>
      <c r="R15" s="7">
        <v>6.2435499999999999</v>
      </c>
      <c r="S15" s="7">
        <v>52.657940000000004</v>
      </c>
      <c r="T15" s="5">
        <v>137</v>
      </c>
      <c r="U15" s="4">
        <v>43304</v>
      </c>
      <c r="V15" s="5">
        <v>123456789</v>
      </c>
      <c r="W15" s="6" t="s">
        <v>42</v>
      </c>
      <c r="X15" s="5" t="s">
        <v>36</v>
      </c>
      <c r="Y15" s="6" t="s">
        <v>37</v>
      </c>
      <c r="Z15" s="5" t="s">
        <v>55</v>
      </c>
      <c r="AA15" s="6" t="s">
        <v>56</v>
      </c>
      <c r="AB15" s="7">
        <v>0.58901490000000001</v>
      </c>
      <c r="AD15" s="8"/>
      <c r="AF15" s="8"/>
      <c r="AG15" s="8"/>
    </row>
    <row r="16" spans="1:33" x14ac:dyDescent="0.2">
      <c r="A16" s="12">
        <v>4484</v>
      </c>
      <c r="B16" s="13" t="s">
        <v>30</v>
      </c>
      <c r="C16" s="13">
        <v>43318</v>
      </c>
      <c r="D16" s="5">
        <v>80</v>
      </c>
      <c r="E16" s="6" t="s">
        <v>64</v>
      </c>
      <c r="F16" s="5" t="s">
        <v>97</v>
      </c>
      <c r="G16" s="6" t="s">
        <v>98</v>
      </c>
      <c r="H16" s="5" t="str">
        <f>"000080"</f>
        <v>000080</v>
      </c>
      <c r="I16" s="4">
        <v>42800</v>
      </c>
      <c r="J16" s="5" t="str">
        <f>"000001"</f>
        <v>000001</v>
      </c>
      <c r="K16" s="4">
        <v>42887</v>
      </c>
      <c r="L16" s="5" t="str">
        <f>"000004"</f>
        <v>000004</v>
      </c>
      <c r="M16" s="4">
        <v>42887</v>
      </c>
      <c r="N16" s="5">
        <v>17</v>
      </c>
      <c r="O16" s="5" t="str">
        <f>"004638"</f>
        <v>004638</v>
      </c>
      <c r="P16" s="4">
        <v>43313</v>
      </c>
      <c r="Q16" s="7">
        <v>49.940919999999998</v>
      </c>
      <c r="R16" s="7">
        <v>6.3426</v>
      </c>
      <c r="S16" s="7">
        <v>43.598320000000001</v>
      </c>
      <c r="T16" s="5">
        <v>158</v>
      </c>
      <c r="U16" s="4">
        <v>43318</v>
      </c>
      <c r="V16" s="5">
        <v>9844056544</v>
      </c>
      <c r="W16" s="6" t="s">
        <v>57</v>
      </c>
      <c r="X16" s="5" t="s">
        <v>58</v>
      </c>
      <c r="Y16" s="6" t="s">
        <v>59</v>
      </c>
      <c r="Z16" s="5" t="s">
        <v>53</v>
      </c>
      <c r="AA16" s="6" t="s">
        <v>54</v>
      </c>
      <c r="AB16" s="7">
        <v>0.4994092</v>
      </c>
      <c r="AD16" s="8"/>
      <c r="AF16" s="8"/>
      <c r="AG16" s="8"/>
    </row>
    <row r="17" spans="1:33" x14ac:dyDescent="0.2">
      <c r="A17" s="12">
        <v>5049</v>
      </c>
      <c r="B17" s="13" t="s">
        <v>30</v>
      </c>
      <c r="C17" s="13">
        <v>43335</v>
      </c>
      <c r="D17" s="5">
        <v>80</v>
      </c>
      <c r="E17" s="6" t="s">
        <v>64</v>
      </c>
      <c r="F17" s="5" t="s">
        <v>99</v>
      </c>
      <c r="G17" s="6" t="s">
        <v>100</v>
      </c>
      <c r="H17" s="5" t="str">
        <f>"000001"</f>
        <v>000001</v>
      </c>
      <c r="I17" s="4">
        <v>42927</v>
      </c>
      <c r="J17" s="5" t="str">
        <f>"000024"</f>
        <v>000024</v>
      </c>
      <c r="K17" s="4">
        <v>43243</v>
      </c>
      <c r="L17" s="5" t="str">
        <f>"000072"</f>
        <v>000072</v>
      </c>
      <c r="M17" s="4">
        <v>43302</v>
      </c>
      <c r="N17" s="5">
        <v>17</v>
      </c>
      <c r="O17" s="5" t="str">
        <f>"005263"</f>
        <v>005263</v>
      </c>
      <c r="P17" s="4">
        <v>43332</v>
      </c>
      <c r="Q17" s="7">
        <v>9.9824099999999998</v>
      </c>
      <c r="R17" s="7">
        <v>1.37384</v>
      </c>
      <c r="S17" s="7">
        <v>8.6085700000000003</v>
      </c>
      <c r="T17" s="5">
        <v>178</v>
      </c>
      <c r="U17" s="4">
        <v>43335</v>
      </c>
      <c r="V17" s="5">
        <v>9480828222</v>
      </c>
      <c r="W17" s="6" t="s">
        <v>101</v>
      </c>
      <c r="X17" s="5" t="s">
        <v>40</v>
      </c>
      <c r="Y17" s="6" t="s">
        <v>39</v>
      </c>
      <c r="Z17" s="5" t="s">
        <v>55</v>
      </c>
      <c r="AA17" s="6" t="s">
        <v>56</v>
      </c>
      <c r="AB17" s="7">
        <v>9.9824099999999999E-2</v>
      </c>
      <c r="AD17" s="8"/>
      <c r="AF17" s="8"/>
      <c r="AG17" s="8"/>
    </row>
    <row r="18" spans="1:33" x14ac:dyDescent="0.2">
      <c r="A18" s="12">
        <v>5133</v>
      </c>
      <c r="B18" s="13" t="s">
        <v>30</v>
      </c>
      <c r="C18" s="13">
        <v>43339</v>
      </c>
      <c r="D18" s="5">
        <v>80</v>
      </c>
      <c r="E18" s="6" t="s">
        <v>64</v>
      </c>
      <c r="F18" s="5" t="s">
        <v>102</v>
      </c>
      <c r="G18" s="6" t="s">
        <v>103</v>
      </c>
      <c r="H18" s="5" t="str">
        <f>"000157"</f>
        <v>000157</v>
      </c>
      <c r="I18" s="4">
        <v>43317</v>
      </c>
      <c r="J18" s="5" t="str">
        <f>"000030"</f>
        <v>000030</v>
      </c>
      <c r="K18" s="4">
        <v>43317</v>
      </c>
      <c r="L18" s="5" t="str">
        <f>"000082"</f>
        <v>000082</v>
      </c>
      <c r="M18" s="4">
        <v>43317</v>
      </c>
      <c r="N18" s="5">
        <v>17</v>
      </c>
      <c r="O18" s="5" t="str">
        <f>"005394"</f>
        <v>005394</v>
      </c>
      <c r="P18" s="4">
        <v>43339</v>
      </c>
      <c r="Q18" s="7">
        <v>12.5069</v>
      </c>
      <c r="R18" s="7">
        <v>1.1381300000000001</v>
      </c>
      <c r="S18" s="7">
        <v>11.36877</v>
      </c>
      <c r="T18" s="5">
        <v>184</v>
      </c>
      <c r="U18" s="4">
        <v>43339</v>
      </c>
      <c r="V18" s="5">
        <v>123456789</v>
      </c>
      <c r="W18" s="6" t="s">
        <v>52</v>
      </c>
      <c r="X18" s="5" t="s">
        <v>36</v>
      </c>
      <c r="Y18" s="6" t="s">
        <v>37</v>
      </c>
      <c r="Z18" s="5" t="s">
        <v>55</v>
      </c>
      <c r="AA18" s="6" t="s">
        <v>56</v>
      </c>
      <c r="AB18" s="7">
        <v>0.12506899999999999</v>
      </c>
      <c r="AD18" s="8"/>
      <c r="AF18" s="8"/>
      <c r="AG18" s="8"/>
    </row>
    <row r="19" spans="1:33" x14ac:dyDescent="0.2">
      <c r="A19" s="12">
        <v>6099</v>
      </c>
      <c r="B19" s="13" t="s">
        <v>38</v>
      </c>
      <c r="C19" s="13">
        <v>43385</v>
      </c>
      <c r="D19" s="5">
        <v>80</v>
      </c>
      <c r="E19" s="6" t="s">
        <v>64</v>
      </c>
      <c r="F19" s="5" t="s">
        <v>104</v>
      </c>
      <c r="G19" s="6" t="s">
        <v>105</v>
      </c>
      <c r="H19" s="5" t="str">
        <f>"000157"</f>
        <v>000157</v>
      </c>
      <c r="I19" s="4">
        <v>42094</v>
      </c>
      <c r="J19" s="5" t="str">
        <f>"000001"</f>
        <v>000001</v>
      </c>
      <c r="K19" s="4">
        <v>42825</v>
      </c>
      <c r="L19" s="5" t="str">
        <f>"000127"</f>
        <v>000127</v>
      </c>
      <c r="M19" s="4">
        <v>42521</v>
      </c>
      <c r="N19" s="5">
        <v>15</v>
      </c>
      <c r="O19" s="5" t="str">
        <f>"006082"</f>
        <v>006082</v>
      </c>
      <c r="P19" s="4">
        <v>43374</v>
      </c>
      <c r="Q19" s="7">
        <v>19.983550000000001</v>
      </c>
      <c r="R19" s="7">
        <v>1.62087</v>
      </c>
      <c r="S19" s="7">
        <v>18.362680000000001</v>
      </c>
      <c r="T19" s="5">
        <v>231</v>
      </c>
      <c r="U19" s="4">
        <v>43385</v>
      </c>
      <c r="V19" s="5">
        <v>9900505055</v>
      </c>
      <c r="W19" s="6" t="s">
        <v>57</v>
      </c>
      <c r="X19" s="5" t="s">
        <v>44</v>
      </c>
      <c r="Y19" s="6" t="s">
        <v>43</v>
      </c>
      <c r="Z19" s="5" t="s">
        <v>53</v>
      </c>
      <c r="AA19" s="6" t="s">
        <v>54</v>
      </c>
      <c r="AB19" s="7">
        <f>Q19/100</f>
        <v>0.1998355</v>
      </c>
      <c r="AD19" s="8"/>
      <c r="AF19" s="8"/>
      <c r="AG19" s="8"/>
    </row>
    <row r="20" spans="1:33" x14ac:dyDescent="0.2">
      <c r="A20" s="12">
        <v>6751</v>
      </c>
      <c r="B20" s="13" t="s">
        <v>38</v>
      </c>
      <c r="C20" s="13">
        <v>43390</v>
      </c>
      <c r="D20" s="5">
        <v>80</v>
      </c>
      <c r="E20" s="6" t="s">
        <v>64</v>
      </c>
      <c r="F20" s="5" t="s">
        <v>106</v>
      </c>
      <c r="G20" s="6" t="s">
        <v>107</v>
      </c>
      <c r="H20" s="5" t="str">
        <f>"000027"</f>
        <v>000027</v>
      </c>
      <c r="I20" s="4">
        <v>43294</v>
      </c>
      <c r="J20" s="5" t="str">
        <f>"000046"</f>
        <v>000046</v>
      </c>
      <c r="K20" s="4">
        <v>43374</v>
      </c>
      <c r="L20" s="5" t="str">
        <f>"000116"</f>
        <v>000116</v>
      </c>
      <c r="M20" s="4">
        <v>43374</v>
      </c>
      <c r="N20" s="5">
        <v>18</v>
      </c>
      <c r="O20" s="5" t="str">
        <f>"006800"</f>
        <v>006800</v>
      </c>
      <c r="P20" s="4">
        <v>43389</v>
      </c>
      <c r="Q20" s="7">
        <v>4.99125</v>
      </c>
      <c r="R20" s="7">
        <v>0.51407999999999998</v>
      </c>
      <c r="S20" s="7">
        <v>4.4771700000000001</v>
      </c>
      <c r="T20" s="5">
        <v>245</v>
      </c>
      <c r="U20" s="4">
        <v>43390</v>
      </c>
      <c r="V20" s="5">
        <v>123456789</v>
      </c>
      <c r="W20" s="6" t="s">
        <v>42</v>
      </c>
      <c r="X20" s="5" t="s">
        <v>47</v>
      </c>
      <c r="Y20" s="6" t="s">
        <v>46</v>
      </c>
      <c r="Z20" s="5" t="s">
        <v>55</v>
      </c>
      <c r="AA20" s="6" t="s">
        <v>56</v>
      </c>
      <c r="AB20" s="7">
        <f>Q20/100</f>
        <v>4.9912499999999999E-2</v>
      </c>
      <c r="AD20" s="8"/>
      <c r="AF20" s="8"/>
      <c r="AG20" s="8"/>
    </row>
    <row r="21" spans="1:33" x14ac:dyDescent="0.2">
      <c r="A21" s="12">
        <v>6810</v>
      </c>
      <c r="B21" s="13" t="s">
        <v>38</v>
      </c>
      <c r="C21" s="13">
        <v>43396</v>
      </c>
      <c r="D21" s="5">
        <v>80</v>
      </c>
      <c r="E21" s="6" t="s">
        <v>64</v>
      </c>
      <c r="F21" s="5" t="s">
        <v>108</v>
      </c>
      <c r="G21" s="6" t="s">
        <v>109</v>
      </c>
      <c r="H21" s="5" t="str">
        <f>"000012"</f>
        <v>000012</v>
      </c>
      <c r="I21" s="4">
        <v>43369</v>
      </c>
      <c r="J21" s="5" t="str">
        <f>"000022"</f>
        <v>000022</v>
      </c>
      <c r="K21" s="4">
        <v>43369</v>
      </c>
      <c r="L21" s="5" t="str">
        <f>"000045"</f>
        <v>000045</v>
      </c>
      <c r="M21" s="4">
        <v>43377</v>
      </c>
      <c r="N21" s="5">
        <v>18</v>
      </c>
      <c r="O21" s="5" t="str">
        <f>"006884"</f>
        <v>006884</v>
      </c>
      <c r="P21" s="4">
        <v>43393</v>
      </c>
      <c r="Q21" s="7">
        <v>49.972200000000001</v>
      </c>
      <c r="R21" s="7">
        <v>5.10236</v>
      </c>
      <c r="S21" s="7">
        <v>44.869840000000003</v>
      </c>
      <c r="T21" s="5">
        <v>246</v>
      </c>
      <c r="U21" s="4">
        <v>43396</v>
      </c>
      <c r="V21" s="5">
        <v>822975815</v>
      </c>
      <c r="W21" s="6" t="s">
        <v>49</v>
      </c>
      <c r="X21" s="5" t="s">
        <v>28</v>
      </c>
      <c r="Y21" s="6" t="s">
        <v>29</v>
      </c>
      <c r="Z21" s="5" t="s">
        <v>53</v>
      </c>
      <c r="AA21" s="6" t="s">
        <v>54</v>
      </c>
      <c r="AB21" s="7">
        <f>Q21/100</f>
        <v>0.499722</v>
      </c>
      <c r="AD21" s="8"/>
      <c r="AF21" s="8"/>
      <c r="AG21" s="8"/>
    </row>
    <row r="22" spans="1:33" x14ac:dyDescent="0.2">
      <c r="A22" s="12">
        <v>6811</v>
      </c>
      <c r="B22" s="13" t="s">
        <v>38</v>
      </c>
      <c r="C22" s="13">
        <v>43396</v>
      </c>
      <c r="D22" s="5">
        <v>80</v>
      </c>
      <c r="E22" s="6" t="s">
        <v>64</v>
      </c>
      <c r="F22" s="5" t="s">
        <v>110</v>
      </c>
      <c r="G22" s="6" t="s">
        <v>111</v>
      </c>
      <c r="H22" s="5" t="str">
        <f>"000011"</f>
        <v>000011</v>
      </c>
      <c r="I22" s="4">
        <v>43369</v>
      </c>
      <c r="J22" s="5" t="str">
        <f>"000021"</f>
        <v>000021</v>
      </c>
      <c r="K22" s="4">
        <v>43369</v>
      </c>
      <c r="L22" s="5" t="str">
        <f>"000042"</f>
        <v>000042</v>
      </c>
      <c r="M22" s="4">
        <v>43370</v>
      </c>
      <c r="N22" s="5">
        <v>18</v>
      </c>
      <c r="O22" s="5" t="str">
        <f>"006885"</f>
        <v>006885</v>
      </c>
      <c r="P22" s="4">
        <v>43393</v>
      </c>
      <c r="Q22" s="7">
        <v>49.986499999999999</v>
      </c>
      <c r="R22" s="7">
        <v>4.2060000000000004</v>
      </c>
      <c r="S22" s="7">
        <v>45.780500000000004</v>
      </c>
      <c r="T22" s="5">
        <v>246</v>
      </c>
      <c r="U22" s="4">
        <v>43396</v>
      </c>
      <c r="V22" s="5">
        <v>822975815</v>
      </c>
      <c r="W22" s="6" t="s">
        <v>49</v>
      </c>
      <c r="X22" s="5" t="s">
        <v>28</v>
      </c>
      <c r="Y22" s="6" t="s">
        <v>29</v>
      </c>
      <c r="Z22" s="5" t="s">
        <v>53</v>
      </c>
      <c r="AA22" s="6" t="s">
        <v>54</v>
      </c>
      <c r="AB22" s="7">
        <f>Q22/100</f>
        <v>0.499865</v>
      </c>
      <c r="AD22" s="8"/>
      <c r="AF22" s="8"/>
      <c r="AG22" s="8"/>
    </row>
    <row r="23" spans="1:33" x14ac:dyDescent="0.2">
      <c r="A23" s="12">
        <v>6812</v>
      </c>
      <c r="B23" s="13" t="s">
        <v>38</v>
      </c>
      <c r="C23" s="13">
        <v>43396</v>
      </c>
      <c r="D23" s="5">
        <v>80</v>
      </c>
      <c r="E23" s="6" t="s">
        <v>64</v>
      </c>
      <c r="F23" s="5" t="s">
        <v>112</v>
      </c>
      <c r="G23" s="6" t="s">
        <v>113</v>
      </c>
      <c r="H23" s="5" t="str">
        <f>"000013"</f>
        <v>000013</v>
      </c>
      <c r="I23" s="4">
        <v>43369</v>
      </c>
      <c r="J23" s="5" t="str">
        <f>"000023"</f>
        <v>000023</v>
      </c>
      <c r="K23" s="4">
        <v>43369</v>
      </c>
      <c r="L23" s="5" t="str">
        <f>"000043"</f>
        <v>000043</v>
      </c>
      <c r="M23" s="4">
        <v>43370</v>
      </c>
      <c r="N23" s="5">
        <v>18</v>
      </c>
      <c r="O23" s="5" t="str">
        <f>"006886"</f>
        <v>006886</v>
      </c>
      <c r="P23" s="4">
        <v>43393</v>
      </c>
      <c r="Q23" s="7">
        <v>49.991999999999997</v>
      </c>
      <c r="R23" s="7">
        <v>4.2164999999999999</v>
      </c>
      <c r="S23" s="7">
        <v>45.775500000000001</v>
      </c>
      <c r="T23" s="5">
        <v>246</v>
      </c>
      <c r="U23" s="4">
        <v>43396</v>
      </c>
      <c r="V23" s="5">
        <v>822975815</v>
      </c>
      <c r="W23" s="6" t="s">
        <v>48</v>
      </c>
      <c r="X23" s="5" t="s">
        <v>28</v>
      </c>
      <c r="Y23" s="6" t="s">
        <v>29</v>
      </c>
      <c r="Z23" s="5" t="s">
        <v>53</v>
      </c>
      <c r="AA23" s="6" t="s">
        <v>54</v>
      </c>
      <c r="AB23" s="7">
        <f>Q23/100</f>
        <v>0.49991999999999998</v>
      </c>
      <c r="AD23" s="8"/>
      <c r="AF23" s="8"/>
      <c r="AG23" s="8"/>
    </row>
    <row r="24" spans="1:33" x14ac:dyDescent="0.2">
      <c r="A24" s="12">
        <v>6992</v>
      </c>
      <c r="B24" s="13" t="s">
        <v>38</v>
      </c>
      <c r="C24" s="13">
        <v>43403</v>
      </c>
      <c r="D24" s="5">
        <v>80</v>
      </c>
      <c r="E24" s="6" t="s">
        <v>64</v>
      </c>
      <c r="F24" s="5" t="s">
        <v>114</v>
      </c>
      <c r="G24" s="6" t="s">
        <v>115</v>
      </c>
      <c r="H24" s="5" t="str">
        <f>"000057"</f>
        <v>000057</v>
      </c>
      <c r="I24" s="4">
        <v>42566</v>
      </c>
      <c r="J24" s="5" t="str">
        <f>"000049"</f>
        <v>000049</v>
      </c>
      <c r="K24" s="4">
        <v>42965</v>
      </c>
      <c r="L24" s="5" t="str">
        <f>"000138"</f>
        <v>000138</v>
      </c>
      <c r="M24" s="4">
        <v>42965</v>
      </c>
      <c r="N24" s="5">
        <v>15</v>
      </c>
      <c r="O24" s="5" t="str">
        <f>"006974"</f>
        <v>006974</v>
      </c>
      <c r="P24" s="4">
        <v>43399</v>
      </c>
      <c r="Q24" s="7">
        <v>0.70492999999999995</v>
      </c>
      <c r="R24" s="7">
        <v>0.1016</v>
      </c>
      <c r="S24" s="7">
        <v>0.60333000000000003</v>
      </c>
      <c r="T24" s="5">
        <v>253</v>
      </c>
      <c r="U24" s="4">
        <v>43403</v>
      </c>
      <c r="V24" s="5">
        <v>9901801661</v>
      </c>
      <c r="W24" s="6" t="s">
        <v>116</v>
      </c>
      <c r="X24" s="5" t="s">
        <v>117</v>
      </c>
      <c r="Y24" s="6" t="s">
        <v>118</v>
      </c>
      <c r="Z24" s="5" t="s">
        <v>50</v>
      </c>
      <c r="AA24" s="6" t="s">
        <v>51</v>
      </c>
      <c r="AB24" s="7">
        <f>Q24/100</f>
        <v>7.0492999999999997E-3</v>
      </c>
      <c r="AD24" s="8"/>
      <c r="AF24" s="8"/>
      <c r="AG2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2019-01-14T14:06:23Z</dcterms:modified>
</cp:coreProperties>
</file>