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L2" i="1"/>
  <c r="J2" i="1"/>
  <c r="H2" i="1"/>
  <c r="AB41" i="1" l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</calcChain>
</file>

<file path=xl/sharedStrings.xml><?xml version="1.0" encoding="utf-8"?>
<sst xmlns="http://schemas.openxmlformats.org/spreadsheetml/2006/main" count="388" uniqueCount="146">
  <si>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</si>
  <si>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</si>
  <si>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</si>
  <si>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</si>
  <si>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</si>
  <si>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</si>
  <si>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</si>
  <si>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</si>
  <si>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</si>
  <si>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</si>
  <si>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</si>
  <si>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</si>
  <si>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</si>
  <si>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</si>
  <si>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</si>
  <si>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</si>
  <si>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</si>
  <si>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</si>
  <si>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</si>
  <si>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</si>
  <si>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</si>
  <si>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</si>
  <si>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</si>
  <si>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</si>
  <si>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</si>
  <si>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</si>
  <si>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</si>
  <si>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</si>
  <si>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</si>
  <si>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</si>
  <si>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</si>
  <si>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</si>
  <si>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</si>
  <si>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</si>
  <si>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</si>
  <si>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</si>
  <si>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</si>
  <si>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</si>
  <si>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</si>
  <si>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December</t>
  </si>
  <si>
    <t>Nagarothana Works</t>
  </si>
  <si>
    <t>P3106</t>
  </si>
  <si>
    <t>October</t>
  </si>
  <si>
    <t>Special Development works in 7 CMC and 1 TMC area in BBMP</t>
  </si>
  <si>
    <t>P3089</t>
  </si>
  <si>
    <t>State Finance Commission Untied Grant Works</t>
  </si>
  <si>
    <t>P3111</t>
  </si>
  <si>
    <t>April</t>
  </si>
  <si>
    <t>KRIDL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</si>
  <si>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</si>
  <si>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</si>
  <si>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</si>
  <si>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</si>
  <si>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Reserve fund for TandF Committee</t>
  </si>
  <si>
    <t>P2415</t>
  </si>
  <si>
    <t>P2434</t>
  </si>
  <si>
    <t>Development works for Bangalore City</t>
  </si>
  <si>
    <t>ddo365</t>
  </si>
  <si>
    <t xml:space="preserve"> Executive Engineer Electrical Mahadevapura Zone</t>
  </si>
  <si>
    <t>M Venkatachalapathi</t>
  </si>
  <si>
    <t>Alcon Consulting Engineers (India) Pvt. Ltd.</t>
  </si>
  <si>
    <t>M/S KARTHIK ELECTRICALS C KANTHARAJU</t>
  </si>
  <si>
    <t xml:space="preserve">KRIDL </t>
  </si>
  <si>
    <t>Karthik Electricals (Prop. Sri. C.Kantharaju)</t>
  </si>
  <si>
    <t>ddo538</t>
  </si>
  <si>
    <t xml:space="preserve"> Assistant Executive Engineer HAL Airport Subdivision Mahadevapura Zone</t>
  </si>
  <si>
    <t xml:space="preserve">Sri Sathya Ganapathi Constructions, </t>
  </si>
  <si>
    <t>Vignana Nagara</t>
  </si>
  <si>
    <t>081-16-000033</t>
  </si>
  <si>
    <t xml:space="preserve">Improvements and Asphalting to Cross Roads and Main Roads in Ward No. 81, Vignananagara </t>
  </si>
  <si>
    <t>081-17-000002</t>
  </si>
  <si>
    <t>Providing and laying Balance Children play Equipments at Govt land near Tata Share Wood Ramaiah Reddy B sector in Ward-81, Vignananganra.</t>
  </si>
  <si>
    <t>Sri Sathya Ganapathi Constructions,</t>
  </si>
  <si>
    <t>081-17-000003</t>
  </si>
  <si>
    <t>Providing and laying childern equipments Brundavan layout park(Doddanakundi lake side), in Ward-81, Vignananganra.</t>
  </si>
  <si>
    <t>081-17-000060</t>
  </si>
  <si>
    <t>Improvements and Asphalting to roads at Ranganatha Layout, Mahadevapura Village, Shivaganga Layout, and other areas in ward no 81 of HAL Airport sub division</t>
  </si>
  <si>
    <t>Sri. S. Hari Prasad</t>
  </si>
  <si>
    <t>081-17-000059</t>
  </si>
  <si>
    <t>Improvements and Asphalting to roads at Nandini Layout, SRR Layout, Sathya Colony, Giddadamma Layout MEG Layout and other areas in ward no 81 of HAL Airport sub division</t>
  </si>
  <si>
    <t>081-17-000063</t>
  </si>
  <si>
    <t>Improvements and Asphalting to roads at Brundavana Estate Kempanna layaout, Ramaiah reddy A Sector, B Sector and other areas in ward no 81 of HAL Airport sub division</t>
  </si>
  <si>
    <t>081-17-000064</t>
  </si>
  <si>
    <t>Improvements and Asphalting to roads at Narayanappa Layout, Kushal Nagara, Abbaiah reddy layout and other areas in ward no 81 of HAL Airport sub division</t>
  </si>
  <si>
    <t>081-15-000017</t>
  </si>
  <si>
    <t xml:space="preserve">Improvements and Asphalting to Cross roads of Veerabhadranagara 1st Stage in Ward No 81 </t>
  </si>
  <si>
    <t>S Sampangi</t>
  </si>
  <si>
    <t>081-15-000024</t>
  </si>
  <si>
    <t xml:space="preserve">Improvements and Asphalting to roads at Kalappa Layout New Extension Raghavenrda Colony in Ward No-81 </t>
  </si>
  <si>
    <t>081-17-000061</t>
  </si>
  <si>
    <t>Improvements and Asphalting to roads at LBS Nagara Brundavana Layout, and other areas in ward no 81 of HAL Airport sub division</t>
  </si>
  <si>
    <t xml:space="preserve">Sri S Hari Prasad ( MAA India Projects) </t>
  </si>
  <si>
    <t>081-14-000026</t>
  </si>
  <si>
    <t xml:space="preserve">Improvements to roads and Costruction of Drains at Reddy Palya and Nellurpara Colony in Ward No-81 </t>
  </si>
  <si>
    <t>081-15-000022</t>
  </si>
  <si>
    <t xml:space="preserve">Improvements and Asphalting balance roads at Vignananagar in Ward No-81 </t>
  </si>
  <si>
    <t>081-16-000002</t>
  </si>
  <si>
    <t>Providing Improvements to Street lighting in HAL Sub-Division Ward no 81 87 56 area</t>
  </si>
  <si>
    <t xml:space="preserve">M/S KARTHIK ELECTRICALS C KANTHARAJU </t>
  </si>
  <si>
    <t>081-15-000054</t>
  </si>
  <si>
    <t xml:space="preserve">Emrgeny Repairs and Reconstruction of Rain Water Drains In Ward No-81 </t>
  </si>
  <si>
    <t>081-15-000051</t>
  </si>
  <si>
    <t xml:space="preserve">Improvements and Asphalting to Balanace Roads of Venkateshwara Layout Near Mahadevapura in Ward No-81 </t>
  </si>
  <si>
    <t>081-14-000022</t>
  </si>
  <si>
    <t xml:space="preserve">Improvements and Asphalting to Balance roads. at Kallappa Layout in Ward No-81 </t>
  </si>
  <si>
    <t>081-15-000047</t>
  </si>
  <si>
    <t xml:space="preserve">Improvements and Asphalting to Balance roads of Akash nagar and Thirumala Apartment Road in Ward No-81 </t>
  </si>
  <si>
    <t>081-15-000052</t>
  </si>
  <si>
    <t xml:space="preserve">Improvements and Asphalting to Balanace Roads of Kondappa Layout Near Railway Gate in Ward No-81 </t>
  </si>
  <si>
    <t>081-16-000001</t>
  </si>
  <si>
    <t>Operation and maintanance of street light fittings in ward no 81 Vignananagar Mahadevapura Zone M17</t>
  </si>
  <si>
    <t>081-14-000031</t>
  </si>
  <si>
    <t xml:space="preserve">Improvements and Asphalting to roads at Sai Baba Layout in Ward No-81 </t>
  </si>
  <si>
    <t>081-14-000036</t>
  </si>
  <si>
    <t xml:space="preserve">Improvements and Asphalting to roads at Lakshmi Layout and Balance Roads of Giddamma Layout (Akashnagara) in Ward No-81 </t>
  </si>
  <si>
    <t>081-17-000035</t>
  </si>
  <si>
    <t>Construction of First and second floor Multipurpose building at MEG Layout Akashnagara in ward no 81 of HAL Sub Division</t>
  </si>
  <si>
    <t>Nirathi Sri Constructions,C.Srinivasulu Reddy</t>
  </si>
  <si>
    <t>081-14-000039</t>
  </si>
  <si>
    <t>Improvements to road drains and construction of footpath to LBS Nagara Ist main road and 3rd Main road upto BEML Hospital via Ayyappa colony and Utkarsh Park road</t>
  </si>
  <si>
    <t>P1924</t>
  </si>
  <si>
    <t>Maintenance of Roads and Flyovers</t>
  </si>
  <si>
    <t>081-17-000019</t>
  </si>
  <si>
    <t>Providing Additional Streetlights to street lighting system in Vignananagara ward no 81</t>
  </si>
  <si>
    <t>081-16-000039</t>
  </si>
  <si>
    <t>Construction of cc roads and drains at Kumbar kote in ward 81 Vignanagar</t>
  </si>
  <si>
    <t>081-17-000030</t>
  </si>
  <si>
    <t>Improvement and Construction of Road side  drain at  Kalappa Layout  in Ward No 81 Vignananagara</t>
  </si>
  <si>
    <t>S. Sampangi</t>
  </si>
  <si>
    <t>081-17-000028</t>
  </si>
  <si>
    <t>Construction of RCC drain and Providing covering slabs at Talakavery Layout  in Ward No 81 Vignananagara</t>
  </si>
  <si>
    <t>D P NAGARAJU</t>
  </si>
  <si>
    <t>081-17-000029</t>
  </si>
  <si>
    <t>Construction of RCC drain and Providing covering slabs at MEG Layout Akash Nagar  in Ward No 81 Vignananagara</t>
  </si>
  <si>
    <t>081-17-000026</t>
  </si>
  <si>
    <t>Construction of RCC drain and Providing covering slabs at LBS Nagara main roads   in Ward No 81 Vignananagara</t>
  </si>
  <si>
    <t>081-17-000062</t>
  </si>
  <si>
    <t>Improvements and Asphalting to roads at Shivananda Nagara, Jagadish Nagara and Jyothi Nagara   other areas in ward no 81 of HAL Airport sub division</t>
  </si>
  <si>
    <t>Sri. S Hari Prasad (MAA India Projects)</t>
  </si>
  <si>
    <t>081-14-000006</t>
  </si>
  <si>
    <t xml:space="preserve">Construction of drains and Providing footpath covering slabs in ward No 81 Vignana Nagara   </t>
  </si>
  <si>
    <t>081-15-000046</t>
  </si>
  <si>
    <t xml:space="preserve">Construction of waste Water Drain along Right Bank Side of  Vibhuthipura Tank From Syed Block to Tala Cauvery Layout In Ward No 81  </t>
  </si>
  <si>
    <t>081-16-000034</t>
  </si>
  <si>
    <t xml:space="preserve">Construction of deck slab culverts and providing covering slabs over an existing drain in Ward No. 81, Vignananagara </t>
  </si>
  <si>
    <t>Alcon Consulting Engineers (India) Pvt,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</si>
</sst>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/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5" width="13.7109375" style="10" bestFit="1" customWidth="1"/>
    <col min="6" max="6" width="13.28515625" style="10" bestFit="1" customWidth="1"/>
    <col min="7" max="7" width="23.85546875" style="10" customWidth="1"/>
    <col min="8" max="8" width="11.28515625" style="10" bestFit="1" customWidth="1"/>
    <col min="9" max="9" width="10.5703125" style="9" customWidth="1"/>
    <col min="10" max="10" width="10.5703125" style="8" bestFit="1" customWidth="1"/>
    <col min="11" max="13" width="13" style="9" customWidth="1"/>
    <col min="14" max="16" width="9.140625" style="9"/>
    <col min="17" max="19" width="14.5703125" style="9" customWidth="1"/>
    <col min="20" max="20" width="9.140625" style="9"/>
    <col min="21" max="23" width="9.140625" style="11"/>
    <col min="24" max="26" width="9.140625" style="9"/>
    <col min="27" max="27" width="9.140625" style="8"/>
    <col min="28" max="28" width="11.42578125" style="9" bestFit="1" customWidth="1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76</v>
      </c>
      <c r="B2" s="13" t="s">
        <v>47</v>
      </c>
      <c r="C2" s="13">
        <v>43194</v>
      </c>
      <c r="D2" s="5">
        <v>81</v>
      </c>
      <c r="E2" s="6" t="s">
        <v>67</v>
      </c>
      <c r="F2" s="5" t="s">
        <v>143</v>
      </c>
      <c r="G2" s="6" t="s">
        <v>144</v>
      </c>
      <c r="H2" s="5" t="str">
        <f>"0048"</f>
        <v>0048</v>
      </c>
      <c r="I2" s="4">
        <v>5</v>
      </c>
      <c r="J2" s="5" t="str">
        <f>"0055"</f>
        <v>0055</v>
      </c>
      <c r="K2" s="4">
        <v>5</v>
      </c>
      <c r="L2" s="5" t="str">
        <f>"000240"</f>
        <v>000240</v>
      </c>
      <c r="M2" s="4">
        <v>42767</v>
      </c>
      <c r="N2" s="5">
        <v>16</v>
      </c>
      <c r="O2" s="5" t="str">
        <f>"000128"</f>
        <v>000128</v>
      </c>
      <c r="P2" s="4">
        <v>42831</v>
      </c>
      <c r="Q2" s="7">
        <v>0.11070000000000001</v>
      </c>
      <c r="R2" s="7">
        <v>1.107E-2</v>
      </c>
      <c r="S2" s="7">
        <v>9.9629999999999996E-2</v>
      </c>
      <c r="T2" s="5">
        <v>1</v>
      </c>
      <c r="U2" s="4">
        <v>43194</v>
      </c>
      <c r="V2" s="5">
        <v>9844004676</v>
      </c>
      <c r="W2" s="6" t="s">
        <v>145</v>
      </c>
      <c r="X2" s="5" t="s">
        <v>44</v>
      </c>
      <c r="Y2" s="6" t="s">
        <v>43</v>
      </c>
      <c r="Z2" s="5" t="s">
        <v>64</v>
      </c>
      <c r="AA2" s="6" t="s">
        <v>65</v>
      </c>
      <c r="AB2" s="7">
        <v>1.1070000000000001E-3</v>
      </c>
      <c r="AD2" s="8"/>
      <c r="AF2" s="8"/>
      <c r="AG2" s="8"/>
    </row>
    <row r="3" spans="1:33" x14ac:dyDescent="0.2">
      <c r="A3" s="12">
        <v>77</v>
      </c>
      <c r="B3" s="13" t="s">
        <v>47</v>
      </c>
      <c r="C3" s="13">
        <v>43194</v>
      </c>
      <c r="D3" s="5">
        <v>81</v>
      </c>
      <c r="E3" s="6" t="s">
        <v>67</v>
      </c>
      <c r="F3" s="5" t="s">
        <v>68</v>
      </c>
      <c r="G3" s="6" t="s">
        <v>69</v>
      </c>
      <c r="H3" s="5" t="str">
        <f>"048"</f>
        <v>048</v>
      </c>
      <c r="I3" s="4">
        <v>10</v>
      </c>
      <c r="J3" s="5" t="str">
        <f>"000042"</f>
        <v>000042</v>
      </c>
      <c r="K3" s="4">
        <v>42916</v>
      </c>
      <c r="L3" s="5" t="str">
        <f>"000184"</f>
        <v>000184</v>
      </c>
      <c r="M3" s="4">
        <v>42916</v>
      </c>
      <c r="N3" s="5">
        <v>16</v>
      </c>
      <c r="O3" s="5" t="str">
        <f>"008096"</f>
        <v>008096</v>
      </c>
      <c r="P3" s="4">
        <v>43061</v>
      </c>
      <c r="Q3" s="7">
        <v>0.33428000000000002</v>
      </c>
      <c r="R3" s="7">
        <v>3.3430000000000001E-2</v>
      </c>
      <c r="S3" s="7">
        <v>0.30085000000000001</v>
      </c>
      <c r="T3" s="5">
        <v>1</v>
      </c>
      <c r="U3" s="4">
        <v>43194</v>
      </c>
      <c r="V3" s="5">
        <v>9844004676</v>
      </c>
      <c r="W3" s="6" t="s">
        <v>60</v>
      </c>
      <c r="X3" s="5" t="s">
        <v>44</v>
      </c>
      <c r="Y3" s="6" t="s">
        <v>43</v>
      </c>
      <c r="Z3" s="5" t="s">
        <v>64</v>
      </c>
      <c r="AA3" s="6" t="s">
        <v>65</v>
      </c>
      <c r="AB3" s="7">
        <v>3.3428000000000004E-3</v>
      </c>
      <c r="AD3" s="8"/>
      <c r="AF3" s="8"/>
      <c r="AG3" s="8"/>
    </row>
    <row r="4" spans="1:33" x14ac:dyDescent="0.2">
      <c r="A4" s="12">
        <v>253</v>
      </c>
      <c r="B4" s="13" t="s">
        <v>47</v>
      </c>
      <c r="C4" s="13">
        <v>43196</v>
      </c>
      <c r="D4" s="5">
        <v>81</v>
      </c>
      <c r="E4" s="6" t="s">
        <v>67</v>
      </c>
      <c r="F4" s="5" t="s">
        <v>70</v>
      </c>
      <c r="G4" s="6" t="s">
        <v>71</v>
      </c>
      <c r="H4" s="5" t="str">
        <f>"0005"</f>
        <v>0005</v>
      </c>
      <c r="I4" s="4">
        <v>9</v>
      </c>
      <c r="J4" s="5" t="str">
        <f>"000068"</f>
        <v>000068</v>
      </c>
      <c r="K4" s="4">
        <v>43180</v>
      </c>
      <c r="L4" s="5" t="str">
        <f>"000254"</f>
        <v>000254</v>
      </c>
      <c r="M4" s="4">
        <v>43180</v>
      </c>
      <c r="N4" s="5">
        <v>17</v>
      </c>
      <c r="O4" s="5" t="str">
        <f>"000333"</f>
        <v>000333</v>
      </c>
      <c r="P4" s="4">
        <v>43196</v>
      </c>
      <c r="Q4" s="7">
        <v>15.095499999999999</v>
      </c>
      <c r="R4" s="7">
        <v>0.48957000000000001</v>
      </c>
      <c r="S4" s="7">
        <v>14.605930000000001</v>
      </c>
      <c r="T4" s="5">
        <v>7</v>
      </c>
      <c r="U4" s="4">
        <v>43196</v>
      </c>
      <c r="V4" s="5">
        <v>8904346138</v>
      </c>
      <c r="W4" s="6" t="s">
        <v>72</v>
      </c>
      <c r="X4" s="5" t="s">
        <v>28</v>
      </c>
      <c r="Y4" s="6" t="s">
        <v>29</v>
      </c>
      <c r="Z4" s="5" t="s">
        <v>64</v>
      </c>
      <c r="AA4" s="6" t="s">
        <v>65</v>
      </c>
      <c r="AB4" s="7">
        <v>0.15095500000000001</v>
      </c>
      <c r="AD4" s="8"/>
      <c r="AF4" s="8"/>
      <c r="AG4" s="8"/>
    </row>
    <row r="5" spans="1:33" x14ac:dyDescent="0.2">
      <c r="A5" s="12">
        <v>254</v>
      </c>
      <c r="B5" s="13" t="s">
        <v>47</v>
      </c>
      <c r="C5" s="13">
        <v>43196</v>
      </c>
      <c r="D5" s="5">
        <v>81</v>
      </c>
      <c r="E5" s="6" t="s">
        <v>67</v>
      </c>
      <c r="F5" s="5" t="s">
        <v>73</v>
      </c>
      <c r="G5" s="6" t="s">
        <v>74</v>
      </c>
      <c r="H5" s="5" t="str">
        <f>"0005"</f>
        <v>0005</v>
      </c>
      <c r="I5" s="4">
        <v>8</v>
      </c>
      <c r="J5" s="5" t="str">
        <f>"000069"</f>
        <v>000069</v>
      </c>
      <c r="K5" s="4">
        <v>43180</v>
      </c>
      <c r="L5" s="5" t="str">
        <f>"000255"</f>
        <v>000255</v>
      </c>
      <c r="M5" s="4">
        <v>43180</v>
      </c>
      <c r="N5" s="5">
        <v>17</v>
      </c>
      <c r="O5" s="5" t="str">
        <f>"000334"</f>
        <v>000334</v>
      </c>
      <c r="P5" s="4">
        <v>43196</v>
      </c>
      <c r="Q5" s="7">
        <v>15.095499999999999</v>
      </c>
      <c r="R5" s="7">
        <v>0.48957000000000001</v>
      </c>
      <c r="S5" s="7">
        <v>14.605930000000001</v>
      </c>
      <c r="T5" s="5">
        <v>7</v>
      </c>
      <c r="U5" s="4">
        <v>43196</v>
      </c>
      <c r="V5" s="5">
        <v>8904346138</v>
      </c>
      <c r="W5" s="6" t="s">
        <v>66</v>
      </c>
      <c r="X5" s="5" t="s">
        <v>28</v>
      </c>
      <c r="Y5" s="6" t="s">
        <v>29</v>
      </c>
      <c r="Z5" s="5" t="s">
        <v>64</v>
      </c>
      <c r="AA5" s="6" t="s">
        <v>65</v>
      </c>
      <c r="AB5" s="7">
        <v>0.15095500000000001</v>
      </c>
      <c r="AD5" s="8"/>
      <c r="AF5" s="8"/>
      <c r="AG5" s="8"/>
    </row>
    <row r="6" spans="1:33" x14ac:dyDescent="0.2">
      <c r="A6" s="12">
        <v>524</v>
      </c>
      <c r="B6" s="13" t="s">
        <v>47</v>
      </c>
      <c r="C6" s="13">
        <v>43203</v>
      </c>
      <c r="D6" s="5">
        <v>81</v>
      </c>
      <c r="E6" s="6" t="s">
        <v>67</v>
      </c>
      <c r="F6" s="5" t="s">
        <v>75</v>
      </c>
      <c r="G6" s="6" t="s">
        <v>76</v>
      </c>
      <c r="H6" s="5" t="str">
        <f>"000206"</f>
        <v>000206</v>
      </c>
      <c r="I6" s="4">
        <v>43179</v>
      </c>
      <c r="J6" s="5" t="str">
        <f>"000026"</f>
        <v>000026</v>
      </c>
      <c r="K6" s="4">
        <v>43263</v>
      </c>
      <c r="L6" s="5" t="str">
        <f>"000096"</f>
        <v>000096</v>
      </c>
      <c r="M6" s="4">
        <v>43263</v>
      </c>
      <c r="N6" s="5">
        <v>17</v>
      </c>
      <c r="O6" s="5" t="str">
        <f>""</f>
        <v/>
      </c>
      <c r="P6" s="4"/>
      <c r="Q6" s="7">
        <v>27.96698</v>
      </c>
      <c r="R6" s="7">
        <v>1.21265</v>
      </c>
      <c r="S6" s="7">
        <v>26.75433</v>
      </c>
      <c r="T6" s="5">
        <v>18</v>
      </c>
      <c r="U6" s="4">
        <v>43203</v>
      </c>
      <c r="V6" s="5">
        <v>0</v>
      </c>
      <c r="W6" s="6" t="s">
        <v>77</v>
      </c>
      <c r="X6" s="5" t="s">
        <v>28</v>
      </c>
      <c r="Y6" s="6" t="s">
        <v>29</v>
      </c>
      <c r="Z6" s="5" t="s">
        <v>64</v>
      </c>
      <c r="AA6" s="6" t="s">
        <v>65</v>
      </c>
      <c r="AB6" s="7">
        <v>0.27966979999999997</v>
      </c>
      <c r="AD6" s="8"/>
      <c r="AF6" s="8"/>
      <c r="AG6" s="8"/>
    </row>
    <row r="7" spans="1:33" x14ac:dyDescent="0.2">
      <c r="A7" s="12">
        <v>525</v>
      </c>
      <c r="B7" s="13" t="s">
        <v>47</v>
      </c>
      <c r="C7" s="13">
        <v>43203</v>
      </c>
      <c r="D7" s="5">
        <v>81</v>
      </c>
      <c r="E7" s="6" t="s">
        <v>67</v>
      </c>
      <c r="F7" s="5" t="s">
        <v>78</v>
      </c>
      <c r="G7" s="6" t="s">
        <v>79</v>
      </c>
      <c r="H7" s="5" t="str">
        <f>"000196"</f>
        <v>000196</v>
      </c>
      <c r="I7" s="4">
        <v>43179</v>
      </c>
      <c r="J7" s="5" t="str">
        <f>"000027"</f>
        <v>000027</v>
      </c>
      <c r="K7" s="4">
        <v>43264</v>
      </c>
      <c r="L7" s="5" t="str">
        <f>"000098"</f>
        <v>000098</v>
      </c>
      <c r="M7" s="4">
        <v>43264</v>
      </c>
      <c r="N7" s="5">
        <v>17</v>
      </c>
      <c r="O7" s="5" t="str">
        <f>""</f>
        <v/>
      </c>
      <c r="P7" s="4"/>
      <c r="Q7" s="7">
        <v>78.821640000000002</v>
      </c>
      <c r="R7" s="7">
        <v>3.4594299999999998</v>
      </c>
      <c r="S7" s="7">
        <v>75.362210000000005</v>
      </c>
      <c r="T7" s="5">
        <v>18</v>
      </c>
      <c r="U7" s="4">
        <v>43203</v>
      </c>
      <c r="V7" s="5">
        <v>0</v>
      </c>
      <c r="W7" s="6" t="s">
        <v>77</v>
      </c>
      <c r="X7" s="5" t="s">
        <v>28</v>
      </c>
      <c r="Y7" s="6" t="s">
        <v>29</v>
      </c>
      <c r="Z7" s="5" t="s">
        <v>64</v>
      </c>
      <c r="AA7" s="6" t="s">
        <v>65</v>
      </c>
      <c r="AB7" s="7">
        <v>0.78821640000000004</v>
      </c>
      <c r="AD7" s="8"/>
      <c r="AF7" s="8"/>
      <c r="AG7" s="8"/>
    </row>
    <row r="8" spans="1:33" x14ac:dyDescent="0.2">
      <c r="A8" s="12">
        <v>526</v>
      </c>
      <c r="B8" s="13" t="s">
        <v>47</v>
      </c>
      <c r="C8" s="13">
        <v>43203</v>
      </c>
      <c r="D8" s="5">
        <v>81</v>
      </c>
      <c r="E8" s="6" t="s">
        <v>67</v>
      </c>
      <c r="F8" s="5" t="s">
        <v>80</v>
      </c>
      <c r="G8" s="6" t="s">
        <v>81</v>
      </c>
      <c r="H8" s="5" t="str">
        <f>"000207"</f>
        <v>000207</v>
      </c>
      <c r="I8" s="4">
        <v>43179</v>
      </c>
      <c r="J8" s="5" t="str">
        <f>"000025"</f>
        <v>000025</v>
      </c>
      <c r="K8" s="4">
        <v>43263</v>
      </c>
      <c r="L8" s="5" t="str">
        <f>"000095"</f>
        <v>000095</v>
      </c>
      <c r="M8" s="4">
        <v>43263</v>
      </c>
      <c r="N8" s="5">
        <v>17</v>
      </c>
      <c r="O8" s="5" t="str">
        <f>""</f>
        <v/>
      </c>
      <c r="P8" s="4"/>
      <c r="Q8" s="7">
        <v>78.877120000000005</v>
      </c>
      <c r="R8" s="7">
        <v>3.4390100000000001</v>
      </c>
      <c r="S8" s="7">
        <v>75.438109999999995</v>
      </c>
      <c r="T8" s="5">
        <v>18</v>
      </c>
      <c r="U8" s="4">
        <v>43203</v>
      </c>
      <c r="V8" s="5">
        <v>0</v>
      </c>
      <c r="W8" s="6" t="s">
        <v>77</v>
      </c>
      <c r="X8" s="5" t="s">
        <v>28</v>
      </c>
      <c r="Y8" s="6" t="s">
        <v>29</v>
      </c>
      <c r="Z8" s="5" t="s">
        <v>64</v>
      </c>
      <c r="AA8" s="6" t="s">
        <v>65</v>
      </c>
      <c r="AB8" s="7">
        <v>0.78877120000000001</v>
      </c>
      <c r="AD8" s="8"/>
      <c r="AF8" s="8"/>
      <c r="AG8" s="8"/>
    </row>
    <row r="9" spans="1:33" x14ac:dyDescent="0.2">
      <c r="A9" s="12">
        <v>527</v>
      </c>
      <c r="B9" s="13" t="s">
        <v>47</v>
      </c>
      <c r="C9" s="13">
        <v>43203</v>
      </c>
      <c r="D9" s="5">
        <v>81</v>
      </c>
      <c r="E9" s="6" t="s">
        <v>67</v>
      </c>
      <c r="F9" s="5" t="s">
        <v>82</v>
      </c>
      <c r="G9" s="6" t="s">
        <v>83</v>
      </c>
      <c r="H9" s="5" t="str">
        <f>"000197"</f>
        <v>000197</v>
      </c>
      <c r="I9" s="4">
        <v>43179</v>
      </c>
      <c r="J9" s="5" t="str">
        <f>"000064"</f>
        <v>000064</v>
      </c>
      <c r="K9" s="4">
        <v>43179</v>
      </c>
      <c r="L9" s="5" t="str">
        <f>"000237"</f>
        <v>000237</v>
      </c>
      <c r="M9" s="4">
        <v>43179</v>
      </c>
      <c r="N9" s="5">
        <v>17</v>
      </c>
      <c r="O9" s="5" t="str">
        <f>"000511"</f>
        <v>000511</v>
      </c>
      <c r="P9" s="4">
        <v>43202</v>
      </c>
      <c r="Q9" s="7">
        <v>56.339709999999997</v>
      </c>
      <c r="R9" s="7">
        <v>2.4397700000000002</v>
      </c>
      <c r="S9" s="7">
        <v>53.899940000000001</v>
      </c>
      <c r="T9" s="5">
        <v>18</v>
      </c>
      <c r="U9" s="4">
        <v>43203</v>
      </c>
      <c r="V9" s="5">
        <v>0</v>
      </c>
      <c r="W9" s="6" t="s">
        <v>77</v>
      </c>
      <c r="X9" s="5" t="s">
        <v>28</v>
      </c>
      <c r="Y9" s="6" t="s">
        <v>29</v>
      </c>
      <c r="Z9" s="5" t="s">
        <v>64</v>
      </c>
      <c r="AA9" s="6" t="s">
        <v>65</v>
      </c>
      <c r="AB9" s="7">
        <v>0.56339709999999998</v>
      </c>
      <c r="AD9" s="8"/>
      <c r="AF9" s="8"/>
      <c r="AG9" s="8"/>
    </row>
    <row r="10" spans="1:33" x14ac:dyDescent="0.2">
      <c r="A10" s="12">
        <v>617</v>
      </c>
      <c r="B10" s="13" t="s">
        <v>47</v>
      </c>
      <c r="C10" s="13">
        <v>43214</v>
      </c>
      <c r="D10" s="5">
        <v>81</v>
      </c>
      <c r="E10" s="6" t="s">
        <v>67</v>
      </c>
      <c r="F10" s="5" t="s">
        <v>84</v>
      </c>
      <c r="G10" s="6" t="s">
        <v>85</v>
      </c>
      <c r="H10" s="5" t="str">
        <f>"O00099"</f>
        <v>O00099</v>
      </c>
      <c r="I10" s="4">
        <v>42027</v>
      </c>
      <c r="J10" s="5" t="str">
        <f>"000020"</f>
        <v>000020</v>
      </c>
      <c r="K10" s="4">
        <v>42551</v>
      </c>
      <c r="L10" s="5" t="str">
        <f>"000056"</f>
        <v>000056</v>
      </c>
      <c r="M10" s="4">
        <v>42581</v>
      </c>
      <c r="N10" s="5">
        <v>15</v>
      </c>
      <c r="O10" s="5" t="str">
        <f>"000530"</f>
        <v>000530</v>
      </c>
      <c r="P10" s="4">
        <v>43203</v>
      </c>
      <c r="Q10" s="7">
        <v>8.3575999999999997</v>
      </c>
      <c r="R10" s="7">
        <v>1.2695799999999999</v>
      </c>
      <c r="S10" s="7">
        <v>7.0880200000000002</v>
      </c>
      <c r="T10" s="5">
        <v>23</v>
      </c>
      <c r="U10" s="4">
        <v>43214</v>
      </c>
      <c r="V10" s="5">
        <v>9448906339</v>
      </c>
      <c r="W10" s="6" t="s">
        <v>86</v>
      </c>
      <c r="X10" s="5" t="s">
        <v>31</v>
      </c>
      <c r="Y10" s="6" t="s">
        <v>32</v>
      </c>
      <c r="Z10" s="5" t="s">
        <v>64</v>
      </c>
      <c r="AA10" s="6" t="s">
        <v>65</v>
      </c>
      <c r="AB10" s="7">
        <v>8.3575999999999998E-2</v>
      </c>
      <c r="AD10" s="8"/>
      <c r="AF10" s="8"/>
      <c r="AG10" s="8"/>
    </row>
    <row r="11" spans="1:33" x14ac:dyDescent="0.2">
      <c r="A11" s="12">
        <v>618</v>
      </c>
      <c r="B11" s="13" t="s">
        <v>47</v>
      </c>
      <c r="C11" s="13">
        <v>43214</v>
      </c>
      <c r="D11" s="5">
        <v>81</v>
      </c>
      <c r="E11" s="6" t="s">
        <v>67</v>
      </c>
      <c r="F11" s="5" t="s">
        <v>87</v>
      </c>
      <c r="G11" s="6" t="s">
        <v>88</v>
      </c>
      <c r="H11" s="5" t="str">
        <f>"000047"</f>
        <v>000047</v>
      </c>
      <c r="I11" s="4">
        <v>42430</v>
      </c>
      <c r="J11" s="5" t="str">
        <f>"000002"</f>
        <v>000002</v>
      </c>
      <c r="K11" s="4">
        <v>42460</v>
      </c>
      <c r="L11" s="5" t="str">
        <f>"208"</f>
        <v>208</v>
      </c>
      <c r="M11" s="4">
        <v>42713</v>
      </c>
      <c r="N11" s="5">
        <v>15</v>
      </c>
      <c r="O11" s="5" t="str">
        <f>""</f>
        <v/>
      </c>
      <c r="P11" s="4"/>
      <c r="Q11" s="7">
        <v>11.792680000000001</v>
      </c>
      <c r="R11" s="7">
        <v>1.69611</v>
      </c>
      <c r="S11" s="7">
        <v>10.09657</v>
      </c>
      <c r="T11" s="5">
        <v>23</v>
      </c>
      <c r="U11" s="4">
        <v>43214</v>
      </c>
      <c r="V11" s="5">
        <v>9945525730</v>
      </c>
      <c r="W11" s="6" t="s">
        <v>62</v>
      </c>
      <c r="X11" s="5" t="s">
        <v>50</v>
      </c>
      <c r="Y11" s="6" t="s">
        <v>49</v>
      </c>
      <c r="Z11" s="5" t="s">
        <v>64</v>
      </c>
      <c r="AA11" s="6" t="s">
        <v>65</v>
      </c>
      <c r="AB11" s="7">
        <v>0.11792680000000001</v>
      </c>
      <c r="AD11" s="8"/>
      <c r="AF11" s="8"/>
      <c r="AG11" s="8"/>
    </row>
    <row r="12" spans="1:33" x14ac:dyDescent="0.2">
      <c r="A12" s="12">
        <v>1317</v>
      </c>
      <c r="B12" s="13" t="s">
        <v>37</v>
      </c>
      <c r="C12" s="13">
        <v>43241</v>
      </c>
      <c r="D12" s="5">
        <v>81</v>
      </c>
      <c r="E12" s="6" t="s">
        <v>67</v>
      </c>
      <c r="F12" s="5" t="s">
        <v>89</v>
      </c>
      <c r="G12" s="6" t="s">
        <v>90</v>
      </c>
      <c r="H12" s="5" t="str">
        <f>"000239"</f>
        <v>000239</v>
      </c>
      <c r="I12" s="4">
        <v>43206</v>
      </c>
      <c r="J12" s="5" t="str">
        <f>"000007"</f>
        <v>000007</v>
      </c>
      <c r="K12" s="4">
        <v>43206</v>
      </c>
      <c r="L12" s="5" t="str">
        <f>"000036"</f>
        <v>000036</v>
      </c>
      <c r="M12" s="4">
        <v>43206</v>
      </c>
      <c r="N12" s="5">
        <v>17</v>
      </c>
      <c r="O12" s="5" t="str">
        <f>"001656"</f>
        <v>001656</v>
      </c>
      <c r="P12" s="4">
        <v>43239</v>
      </c>
      <c r="Q12" s="7">
        <v>80.172539999999998</v>
      </c>
      <c r="R12" s="7">
        <v>3.5000800000000001</v>
      </c>
      <c r="S12" s="7">
        <v>76.672460000000001</v>
      </c>
      <c r="T12" s="5">
        <v>55</v>
      </c>
      <c r="U12" s="4">
        <v>43241</v>
      </c>
      <c r="V12" s="5">
        <v>9986666666</v>
      </c>
      <c r="W12" s="6" t="s">
        <v>91</v>
      </c>
      <c r="X12" s="5" t="s">
        <v>28</v>
      </c>
      <c r="Y12" s="6" t="s">
        <v>29</v>
      </c>
      <c r="Z12" s="5" t="s">
        <v>64</v>
      </c>
      <c r="AA12" s="6" t="s">
        <v>65</v>
      </c>
      <c r="AB12" s="7">
        <v>0.80172540000000003</v>
      </c>
      <c r="AD12" s="8"/>
      <c r="AF12" s="8"/>
      <c r="AG12" s="8"/>
    </row>
    <row r="13" spans="1:33" x14ac:dyDescent="0.2">
      <c r="A13" s="12">
        <v>2028</v>
      </c>
      <c r="B13" s="13" t="s">
        <v>36</v>
      </c>
      <c r="C13" s="13">
        <v>43262</v>
      </c>
      <c r="D13" s="5">
        <v>81</v>
      </c>
      <c r="E13" s="6" t="s">
        <v>67</v>
      </c>
      <c r="F13" s="5" t="s">
        <v>92</v>
      </c>
      <c r="G13" s="6" t="s">
        <v>93</v>
      </c>
      <c r="H13" s="5" t="str">
        <f>"O00137"</f>
        <v>O00137</v>
      </c>
      <c r="I13" s="4">
        <v>41673</v>
      </c>
      <c r="J13" s="5" t="str">
        <f>"000026"</f>
        <v>000026</v>
      </c>
      <c r="K13" s="4">
        <v>42581</v>
      </c>
      <c r="L13" s="5" t="str">
        <f>"000060"</f>
        <v>000060</v>
      </c>
      <c r="M13" s="4">
        <v>42581</v>
      </c>
      <c r="N13" s="5">
        <v>14</v>
      </c>
      <c r="O13" s="5" t="str">
        <f>"002316"</f>
        <v>002316</v>
      </c>
      <c r="P13" s="4">
        <v>43258</v>
      </c>
      <c r="Q13" s="7">
        <v>11.78368</v>
      </c>
      <c r="R13" s="7">
        <v>1.63605</v>
      </c>
      <c r="S13" s="7">
        <v>10.147629999999999</v>
      </c>
      <c r="T13" s="5">
        <v>80</v>
      </c>
      <c r="U13" s="4">
        <v>43262</v>
      </c>
      <c r="V13" s="5">
        <v>9480828234</v>
      </c>
      <c r="W13" s="6" t="s">
        <v>48</v>
      </c>
      <c r="X13" s="5" t="s">
        <v>55</v>
      </c>
      <c r="Y13" s="6" t="s">
        <v>56</v>
      </c>
      <c r="Z13" s="5" t="s">
        <v>64</v>
      </c>
      <c r="AA13" s="6" t="s">
        <v>65</v>
      </c>
      <c r="AB13" s="7">
        <v>0.11783680000000001</v>
      </c>
      <c r="AD13" s="8"/>
      <c r="AF13" s="8"/>
      <c r="AG13" s="8"/>
    </row>
    <row r="14" spans="1:33" x14ac:dyDescent="0.2">
      <c r="A14" s="12">
        <v>2548</v>
      </c>
      <c r="B14" s="13" t="s">
        <v>36</v>
      </c>
      <c r="C14" s="13">
        <v>43274</v>
      </c>
      <c r="D14" s="5">
        <v>81</v>
      </c>
      <c r="E14" s="6" t="s">
        <v>67</v>
      </c>
      <c r="F14" s="5" t="s">
        <v>94</v>
      </c>
      <c r="G14" s="6" t="s">
        <v>95</v>
      </c>
      <c r="H14" s="5" t="str">
        <f>"000045"</f>
        <v>000045</v>
      </c>
      <c r="I14" s="4">
        <v>42100</v>
      </c>
      <c r="J14" s="5" t="str">
        <f>"000038"</f>
        <v>000038</v>
      </c>
      <c r="K14" s="4">
        <v>42661</v>
      </c>
      <c r="L14" s="5" t="str">
        <f>"000176"</f>
        <v>000176</v>
      </c>
      <c r="M14" s="4">
        <v>42661</v>
      </c>
      <c r="N14" s="5">
        <v>15</v>
      </c>
      <c r="O14" s="5" t="str">
        <f>"002748"</f>
        <v>002748</v>
      </c>
      <c r="P14" s="4">
        <v>43271</v>
      </c>
      <c r="Q14" s="7">
        <v>10.75597</v>
      </c>
      <c r="R14" s="7">
        <v>1.63151</v>
      </c>
      <c r="S14" s="7">
        <v>9.1244599999999991</v>
      </c>
      <c r="T14" s="5">
        <v>99</v>
      </c>
      <c r="U14" s="4">
        <v>43274</v>
      </c>
      <c r="V14" s="5">
        <v>9480828234</v>
      </c>
      <c r="W14" s="6" t="s">
        <v>48</v>
      </c>
      <c r="X14" s="5" t="s">
        <v>50</v>
      </c>
      <c r="Y14" s="6" t="s">
        <v>49</v>
      </c>
      <c r="Z14" s="5" t="s">
        <v>64</v>
      </c>
      <c r="AA14" s="6" t="s">
        <v>65</v>
      </c>
      <c r="AB14" s="7">
        <v>0.10755969999999999</v>
      </c>
      <c r="AD14" s="8"/>
      <c r="AF14" s="8"/>
      <c r="AG14" s="8"/>
    </row>
    <row r="15" spans="1:33" x14ac:dyDescent="0.2">
      <c r="A15" s="12">
        <v>2858</v>
      </c>
      <c r="B15" s="13" t="s">
        <v>33</v>
      </c>
      <c r="C15" s="13">
        <v>43283</v>
      </c>
      <c r="D15" s="5">
        <v>81</v>
      </c>
      <c r="E15" s="6" t="s">
        <v>67</v>
      </c>
      <c r="F15" s="5" t="s">
        <v>96</v>
      </c>
      <c r="G15" s="6" t="s">
        <v>97</v>
      </c>
      <c r="H15" s="5" t="str">
        <f>"000003"</f>
        <v>000003</v>
      </c>
      <c r="I15" s="4">
        <v>42475</v>
      </c>
      <c r="J15" s="5" t="str">
        <f>"00"</f>
        <v>00</v>
      </c>
      <c r="K15" s="4">
        <v>114</v>
      </c>
      <c r="L15" s="5" t="str">
        <f>"000119"</f>
        <v>000119</v>
      </c>
      <c r="M15" s="4">
        <v>42848</v>
      </c>
      <c r="N15" s="5">
        <v>16</v>
      </c>
      <c r="O15" s="5" t="str">
        <f>"002895"</f>
        <v>002895</v>
      </c>
      <c r="P15" s="4">
        <v>43276</v>
      </c>
      <c r="Q15" s="7">
        <v>19.943100000000001</v>
      </c>
      <c r="R15" s="7">
        <v>2.4377</v>
      </c>
      <c r="S15" s="7">
        <v>17.505400000000002</v>
      </c>
      <c r="T15" s="5">
        <v>108</v>
      </c>
      <c r="U15" s="4">
        <v>43283</v>
      </c>
      <c r="V15" s="5">
        <v>9980796171</v>
      </c>
      <c r="W15" s="6" t="s">
        <v>98</v>
      </c>
      <c r="X15" s="5" t="s">
        <v>41</v>
      </c>
      <c r="Y15" s="6" t="s">
        <v>40</v>
      </c>
      <c r="Z15" s="5" t="s">
        <v>57</v>
      </c>
      <c r="AA15" s="6" t="s">
        <v>58</v>
      </c>
      <c r="AB15" s="7">
        <v>0.19943100000000002</v>
      </c>
      <c r="AD15" s="8"/>
      <c r="AF15" s="8"/>
      <c r="AG15" s="8"/>
    </row>
    <row r="16" spans="1:33" x14ac:dyDescent="0.2">
      <c r="A16" s="12">
        <v>3167</v>
      </c>
      <c r="B16" s="13" t="s">
        <v>33</v>
      </c>
      <c r="C16" s="13">
        <v>43290</v>
      </c>
      <c r="D16" s="5">
        <v>81</v>
      </c>
      <c r="E16" s="6" t="s">
        <v>67</v>
      </c>
      <c r="F16" s="5" t="s">
        <v>99</v>
      </c>
      <c r="G16" s="6" t="s">
        <v>100</v>
      </c>
      <c r="H16" s="5" t="str">
        <f>"010179"</f>
        <v>010179</v>
      </c>
      <c r="I16" s="4">
        <v>43191</v>
      </c>
      <c r="J16" s="5" t="str">
        <f>"000052"</f>
        <v>000052</v>
      </c>
      <c r="K16" s="4">
        <v>42710</v>
      </c>
      <c r="L16" s="5" t="str">
        <f>"000211"</f>
        <v>000211</v>
      </c>
      <c r="M16" s="4">
        <v>42717</v>
      </c>
      <c r="N16" s="5">
        <v>15</v>
      </c>
      <c r="O16" s="5" t="str">
        <f>"003389"</f>
        <v>003389</v>
      </c>
      <c r="P16" s="4">
        <v>43288</v>
      </c>
      <c r="Q16" s="7">
        <v>9.7831499999999991</v>
      </c>
      <c r="R16" s="7">
        <v>1.2886899999999999</v>
      </c>
      <c r="S16" s="7">
        <v>8.4944600000000001</v>
      </c>
      <c r="T16" s="5">
        <v>117</v>
      </c>
      <c r="U16" s="4">
        <v>43290</v>
      </c>
      <c r="V16" s="5">
        <v>9036096277</v>
      </c>
      <c r="W16" s="6" t="s">
        <v>48</v>
      </c>
      <c r="X16" s="5" t="s">
        <v>44</v>
      </c>
      <c r="Y16" s="6" t="s">
        <v>43</v>
      </c>
      <c r="Z16" s="5" t="s">
        <v>64</v>
      </c>
      <c r="AA16" s="6" t="s">
        <v>65</v>
      </c>
      <c r="AB16" s="7">
        <v>9.7831499999999988E-2</v>
      </c>
      <c r="AD16" s="8"/>
      <c r="AF16" s="8"/>
      <c r="AG16" s="8"/>
    </row>
    <row r="17" spans="1:33" x14ac:dyDescent="0.2">
      <c r="A17" s="12">
        <v>3168</v>
      </c>
      <c r="B17" s="13" t="s">
        <v>33</v>
      </c>
      <c r="C17" s="13">
        <v>43290</v>
      </c>
      <c r="D17" s="5">
        <v>81</v>
      </c>
      <c r="E17" s="6" t="s">
        <v>67</v>
      </c>
      <c r="F17" s="5" t="s">
        <v>101</v>
      </c>
      <c r="G17" s="6" t="s">
        <v>102</v>
      </c>
      <c r="H17" s="5" t="str">
        <f>"000176"</f>
        <v>000176</v>
      </c>
      <c r="I17" s="4">
        <v>43191</v>
      </c>
      <c r="J17" s="5" t="str">
        <f>"000051"</f>
        <v>000051</v>
      </c>
      <c r="K17" s="4">
        <v>42710</v>
      </c>
      <c r="L17" s="5" t="str">
        <f>"000212"</f>
        <v>000212</v>
      </c>
      <c r="M17" s="4">
        <v>42717</v>
      </c>
      <c r="N17" s="5">
        <v>15</v>
      </c>
      <c r="O17" s="5" t="str">
        <f>"003390"</f>
        <v>003390</v>
      </c>
      <c r="P17" s="4">
        <v>43288</v>
      </c>
      <c r="Q17" s="7">
        <v>43.479759999999999</v>
      </c>
      <c r="R17" s="7">
        <v>6.9424000000000001</v>
      </c>
      <c r="S17" s="7">
        <v>36.53736</v>
      </c>
      <c r="T17" s="5">
        <v>117</v>
      </c>
      <c r="U17" s="4">
        <v>43290</v>
      </c>
      <c r="V17" s="5">
        <v>9036096277</v>
      </c>
      <c r="W17" s="6" t="s">
        <v>48</v>
      </c>
      <c r="X17" s="5" t="s">
        <v>44</v>
      </c>
      <c r="Y17" s="6" t="s">
        <v>43</v>
      </c>
      <c r="Z17" s="5" t="s">
        <v>64</v>
      </c>
      <c r="AA17" s="6" t="s">
        <v>65</v>
      </c>
      <c r="AB17" s="7">
        <v>0.43479760000000001</v>
      </c>
      <c r="AD17" s="8"/>
      <c r="AF17" s="8"/>
      <c r="AG17" s="8"/>
    </row>
    <row r="18" spans="1:33" x14ac:dyDescent="0.2">
      <c r="A18" s="12">
        <v>3169</v>
      </c>
      <c r="B18" s="13" t="s">
        <v>33</v>
      </c>
      <c r="C18" s="13">
        <v>43290</v>
      </c>
      <c r="D18" s="5">
        <v>81</v>
      </c>
      <c r="E18" s="6" t="s">
        <v>67</v>
      </c>
      <c r="F18" s="5" t="s">
        <v>87</v>
      </c>
      <c r="G18" s="6" t="s">
        <v>88</v>
      </c>
      <c r="H18" s="5" t="str">
        <f>"000047"</f>
        <v>000047</v>
      </c>
      <c r="I18" s="4">
        <v>42430</v>
      </c>
      <c r="J18" s="5" t="str">
        <f>"000002"</f>
        <v>000002</v>
      </c>
      <c r="K18" s="4">
        <v>42460</v>
      </c>
      <c r="L18" s="5" t="str">
        <f>"208"</f>
        <v>208</v>
      </c>
      <c r="M18" s="4">
        <v>42713</v>
      </c>
      <c r="N18" s="5">
        <v>15</v>
      </c>
      <c r="O18" s="5" t="str">
        <f>"003436"</f>
        <v>003436</v>
      </c>
      <c r="P18" s="4">
        <v>43288</v>
      </c>
      <c r="Q18" s="7">
        <v>14.77084</v>
      </c>
      <c r="R18" s="7">
        <v>2.12148</v>
      </c>
      <c r="S18" s="7">
        <v>12.64936</v>
      </c>
      <c r="T18" s="5">
        <v>117</v>
      </c>
      <c r="U18" s="4">
        <v>43290</v>
      </c>
      <c r="V18" s="5">
        <v>9945525730</v>
      </c>
      <c r="W18" s="6" t="s">
        <v>62</v>
      </c>
      <c r="X18" s="5" t="s">
        <v>50</v>
      </c>
      <c r="Y18" s="6" t="s">
        <v>49</v>
      </c>
      <c r="Z18" s="5" t="s">
        <v>64</v>
      </c>
      <c r="AA18" s="6" t="s">
        <v>65</v>
      </c>
      <c r="AB18" s="7">
        <v>0.14770839999999999</v>
      </c>
      <c r="AD18" s="8"/>
      <c r="AF18" s="8"/>
      <c r="AG18" s="8"/>
    </row>
    <row r="19" spans="1:33" x14ac:dyDescent="0.2">
      <c r="A19" s="12">
        <v>3170</v>
      </c>
      <c r="B19" s="13" t="s">
        <v>33</v>
      </c>
      <c r="C19" s="13">
        <v>43290</v>
      </c>
      <c r="D19" s="5">
        <v>81</v>
      </c>
      <c r="E19" s="6" t="s">
        <v>67</v>
      </c>
      <c r="F19" s="5" t="s">
        <v>103</v>
      </c>
      <c r="G19" s="6" t="s">
        <v>104</v>
      </c>
      <c r="H19" s="5" t="str">
        <f>"000035"</f>
        <v>000035</v>
      </c>
      <c r="I19" s="4">
        <v>41690</v>
      </c>
      <c r="J19" s="5" t="str">
        <f>"000001"</f>
        <v>000001</v>
      </c>
      <c r="K19" s="4">
        <v>42460</v>
      </c>
      <c r="L19" s="5" t="str">
        <f>"213"</f>
        <v>213</v>
      </c>
      <c r="M19" s="4">
        <v>42717</v>
      </c>
      <c r="N19" s="5">
        <v>14</v>
      </c>
      <c r="O19" s="5" t="str">
        <f>"003437"</f>
        <v>003437</v>
      </c>
      <c r="P19" s="4">
        <v>43288</v>
      </c>
      <c r="Q19" s="7">
        <v>27.19201</v>
      </c>
      <c r="R19" s="7">
        <v>4.2705599999999997</v>
      </c>
      <c r="S19" s="7">
        <v>22.92145</v>
      </c>
      <c r="T19" s="5">
        <v>117</v>
      </c>
      <c r="U19" s="4">
        <v>43290</v>
      </c>
      <c r="V19" s="5">
        <v>9480828234</v>
      </c>
      <c r="W19" s="6" t="s">
        <v>48</v>
      </c>
      <c r="X19" s="5" t="s">
        <v>55</v>
      </c>
      <c r="Y19" s="6" t="s">
        <v>56</v>
      </c>
      <c r="Z19" s="5" t="s">
        <v>64</v>
      </c>
      <c r="AA19" s="6" t="s">
        <v>65</v>
      </c>
      <c r="AB19" s="7">
        <v>0.2719201</v>
      </c>
      <c r="AD19" s="8"/>
      <c r="AF19" s="8"/>
      <c r="AG19" s="8"/>
    </row>
    <row r="20" spans="1:33" x14ac:dyDescent="0.2">
      <c r="A20" s="12">
        <v>3303</v>
      </c>
      <c r="B20" s="13" t="s">
        <v>33</v>
      </c>
      <c r="C20" s="13">
        <v>43297</v>
      </c>
      <c r="D20" s="5">
        <v>81</v>
      </c>
      <c r="E20" s="6" t="s">
        <v>67</v>
      </c>
      <c r="F20" s="5" t="s">
        <v>105</v>
      </c>
      <c r="G20" s="6" t="s">
        <v>106</v>
      </c>
      <c r="H20" s="5" t="str">
        <f>"000172"</f>
        <v>000172</v>
      </c>
      <c r="I20" s="4">
        <v>43191</v>
      </c>
      <c r="J20" s="5" t="str">
        <f>"000039"</f>
        <v>000039</v>
      </c>
      <c r="K20" s="4">
        <v>42661</v>
      </c>
      <c r="L20" s="5" t="str">
        <f>"000174"</f>
        <v>000174</v>
      </c>
      <c r="M20" s="4">
        <v>42661</v>
      </c>
      <c r="N20" s="5">
        <v>15</v>
      </c>
      <c r="O20" s="5" t="str">
        <f>"003459"</f>
        <v>003459</v>
      </c>
      <c r="P20" s="4">
        <v>43291</v>
      </c>
      <c r="Q20" s="7">
        <v>10.48259</v>
      </c>
      <c r="R20" s="7">
        <v>1.66212</v>
      </c>
      <c r="S20" s="7">
        <v>8.8204700000000003</v>
      </c>
      <c r="T20" s="5">
        <v>125</v>
      </c>
      <c r="U20" s="4">
        <v>43297</v>
      </c>
      <c r="V20" s="5">
        <v>9480828234</v>
      </c>
      <c r="W20" s="6" t="s">
        <v>48</v>
      </c>
      <c r="X20" s="5" t="s">
        <v>44</v>
      </c>
      <c r="Y20" s="6" t="s">
        <v>43</v>
      </c>
      <c r="Z20" s="5" t="s">
        <v>64</v>
      </c>
      <c r="AA20" s="6" t="s">
        <v>65</v>
      </c>
      <c r="AB20" s="7">
        <v>0.1048259</v>
      </c>
      <c r="AD20" s="8"/>
      <c r="AF20" s="8"/>
      <c r="AG20" s="8"/>
    </row>
    <row r="21" spans="1:33" x14ac:dyDescent="0.2">
      <c r="A21" s="12">
        <v>3304</v>
      </c>
      <c r="B21" s="13" t="s">
        <v>33</v>
      </c>
      <c r="C21" s="13">
        <v>43297</v>
      </c>
      <c r="D21" s="5">
        <v>81</v>
      </c>
      <c r="E21" s="6" t="s">
        <v>67</v>
      </c>
      <c r="F21" s="5" t="s">
        <v>107</v>
      </c>
      <c r="G21" s="6" t="s">
        <v>108</v>
      </c>
      <c r="H21" s="5" t="str">
        <f>"000177"</f>
        <v>000177</v>
      </c>
      <c r="I21" s="4">
        <v>42114</v>
      </c>
      <c r="J21" s="5" t="str">
        <f>"000040"</f>
        <v>000040</v>
      </c>
      <c r="K21" s="4">
        <v>42661</v>
      </c>
      <c r="L21" s="5" t="str">
        <f>"000175"</f>
        <v>000175</v>
      </c>
      <c r="M21" s="4">
        <v>42661</v>
      </c>
      <c r="N21" s="5">
        <v>15</v>
      </c>
      <c r="O21" s="5" t="str">
        <f>"003460"</f>
        <v>003460</v>
      </c>
      <c r="P21" s="4">
        <v>43291</v>
      </c>
      <c r="Q21" s="7">
        <v>11.27915</v>
      </c>
      <c r="R21" s="7">
        <v>1.7790900000000001</v>
      </c>
      <c r="S21" s="7">
        <v>9.5000599999999995</v>
      </c>
      <c r="T21" s="5">
        <v>125</v>
      </c>
      <c r="U21" s="4">
        <v>43297</v>
      </c>
      <c r="V21" s="5">
        <v>9480828234</v>
      </c>
      <c r="W21" s="6" t="s">
        <v>48</v>
      </c>
      <c r="X21" s="5" t="s">
        <v>44</v>
      </c>
      <c r="Y21" s="6" t="s">
        <v>43</v>
      </c>
      <c r="Z21" s="5" t="s">
        <v>64</v>
      </c>
      <c r="AA21" s="6" t="s">
        <v>65</v>
      </c>
      <c r="AB21" s="7">
        <v>0.11279149999999999</v>
      </c>
      <c r="AD21" s="8"/>
      <c r="AF21" s="8"/>
      <c r="AG21" s="8"/>
    </row>
    <row r="22" spans="1:33" x14ac:dyDescent="0.2">
      <c r="A22" s="12">
        <v>3849</v>
      </c>
      <c r="B22" s="13" t="s">
        <v>33</v>
      </c>
      <c r="C22" s="13">
        <v>43304</v>
      </c>
      <c r="D22" s="5">
        <v>81</v>
      </c>
      <c r="E22" s="6" t="s">
        <v>67</v>
      </c>
      <c r="F22" s="5" t="s">
        <v>78</v>
      </c>
      <c r="G22" s="6" t="s">
        <v>79</v>
      </c>
      <c r="H22" s="5" t="str">
        <f>"000196"</f>
        <v>000196</v>
      </c>
      <c r="I22" s="4">
        <v>43179</v>
      </c>
      <c r="J22" s="5" t="str">
        <f>"000027"</f>
        <v>000027</v>
      </c>
      <c r="K22" s="4">
        <v>43264</v>
      </c>
      <c r="L22" s="5" t="str">
        <f>"000098"</f>
        <v>000098</v>
      </c>
      <c r="M22" s="4">
        <v>43264</v>
      </c>
      <c r="N22" s="5">
        <v>17</v>
      </c>
      <c r="O22" s="5" t="str">
        <f>"004151"</f>
        <v>004151</v>
      </c>
      <c r="P22" s="4">
        <v>43302</v>
      </c>
      <c r="Q22" s="7">
        <v>26.96781</v>
      </c>
      <c r="R22" s="7">
        <v>1.7647900000000001</v>
      </c>
      <c r="S22" s="7">
        <v>25.203019999999999</v>
      </c>
      <c r="T22" s="5">
        <v>136</v>
      </c>
      <c r="U22" s="4">
        <v>43304</v>
      </c>
      <c r="V22" s="5">
        <v>0</v>
      </c>
      <c r="W22" s="6" t="s">
        <v>77</v>
      </c>
      <c r="X22" s="5" t="s">
        <v>28</v>
      </c>
      <c r="Y22" s="6" t="s">
        <v>29</v>
      </c>
      <c r="Z22" s="5" t="s">
        <v>64</v>
      </c>
      <c r="AA22" s="6" t="s">
        <v>65</v>
      </c>
      <c r="AB22" s="7">
        <v>0.26967809999999998</v>
      </c>
      <c r="AD22" s="8"/>
      <c r="AF22" s="8"/>
      <c r="AG22" s="8"/>
    </row>
    <row r="23" spans="1:33" x14ac:dyDescent="0.2">
      <c r="A23" s="12">
        <v>3850</v>
      </c>
      <c r="B23" s="13" t="s">
        <v>33</v>
      </c>
      <c r="C23" s="13">
        <v>43304</v>
      </c>
      <c r="D23" s="5">
        <v>81</v>
      </c>
      <c r="E23" s="6" t="s">
        <v>67</v>
      </c>
      <c r="F23" s="5" t="s">
        <v>80</v>
      </c>
      <c r="G23" s="6" t="s">
        <v>81</v>
      </c>
      <c r="H23" s="5" t="str">
        <f>"000207"</f>
        <v>000207</v>
      </c>
      <c r="I23" s="4">
        <v>43179</v>
      </c>
      <c r="J23" s="5" t="str">
        <f>"000025"</f>
        <v>000025</v>
      </c>
      <c r="K23" s="4">
        <v>43263</v>
      </c>
      <c r="L23" s="5" t="str">
        <f>"000095"</f>
        <v>000095</v>
      </c>
      <c r="M23" s="4">
        <v>43263</v>
      </c>
      <c r="N23" s="5">
        <v>17</v>
      </c>
      <c r="O23" s="5" t="str">
        <f>"004152"</f>
        <v>004152</v>
      </c>
      <c r="P23" s="4">
        <v>43302</v>
      </c>
      <c r="Q23" s="7">
        <v>82.361329999999995</v>
      </c>
      <c r="R23" s="7">
        <v>5.6551400000000003</v>
      </c>
      <c r="S23" s="7">
        <v>76.706190000000007</v>
      </c>
      <c r="T23" s="5">
        <v>136</v>
      </c>
      <c r="U23" s="4">
        <v>43304</v>
      </c>
      <c r="V23" s="5">
        <v>0</v>
      </c>
      <c r="W23" s="6" t="s">
        <v>77</v>
      </c>
      <c r="X23" s="5" t="s">
        <v>28</v>
      </c>
      <c r="Y23" s="6" t="s">
        <v>29</v>
      </c>
      <c r="Z23" s="5" t="s">
        <v>64</v>
      </c>
      <c r="AA23" s="6" t="s">
        <v>65</v>
      </c>
      <c r="AB23" s="7">
        <v>0.82361329999999999</v>
      </c>
      <c r="AD23" s="8"/>
      <c r="AF23" s="8"/>
      <c r="AG23" s="8"/>
    </row>
    <row r="24" spans="1:33" x14ac:dyDescent="0.2">
      <c r="A24" s="12">
        <v>3851</v>
      </c>
      <c r="B24" s="13" t="s">
        <v>33</v>
      </c>
      <c r="C24" s="13">
        <v>43304</v>
      </c>
      <c r="D24" s="5">
        <v>81</v>
      </c>
      <c r="E24" s="6" t="s">
        <v>67</v>
      </c>
      <c r="F24" s="5" t="s">
        <v>75</v>
      </c>
      <c r="G24" s="6" t="s">
        <v>76</v>
      </c>
      <c r="H24" s="5" t="str">
        <f>"000206"</f>
        <v>000206</v>
      </c>
      <c r="I24" s="4">
        <v>43179</v>
      </c>
      <c r="J24" s="5" t="str">
        <f>"000026"</f>
        <v>000026</v>
      </c>
      <c r="K24" s="4">
        <v>43263</v>
      </c>
      <c r="L24" s="5" t="str">
        <f>"000096"</f>
        <v>000096</v>
      </c>
      <c r="M24" s="4">
        <v>43263</v>
      </c>
      <c r="N24" s="5">
        <v>17</v>
      </c>
      <c r="O24" s="5" t="str">
        <f>"004153"</f>
        <v>004153</v>
      </c>
      <c r="P24" s="4">
        <v>43302</v>
      </c>
      <c r="Q24" s="7">
        <v>52.133629999999997</v>
      </c>
      <c r="R24" s="7">
        <v>3.5344099999999998</v>
      </c>
      <c r="S24" s="7">
        <v>48.599220000000003</v>
      </c>
      <c r="T24" s="5">
        <v>136</v>
      </c>
      <c r="U24" s="4">
        <v>43304</v>
      </c>
      <c r="V24" s="5">
        <v>0</v>
      </c>
      <c r="W24" s="6" t="s">
        <v>77</v>
      </c>
      <c r="X24" s="5" t="s">
        <v>28</v>
      </c>
      <c r="Y24" s="6" t="s">
        <v>29</v>
      </c>
      <c r="Z24" s="5" t="s">
        <v>64</v>
      </c>
      <c r="AA24" s="6" t="s">
        <v>65</v>
      </c>
      <c r="AB24" s="7">
        <v>0.52133629999999997</v>
      </c>
      <c r="AD24" s="8"/>
      <c r="AF24" s="8"/>
      <c r="AG24" s="8"/>
    </row>
    <row r="25" spans="1:33" x14ac:dyDescent="0.2">
      <c r="A25" s="12">
        <v>4105</v>
      </c>
      <c r="B25" s="13" t="s">
        <v>33</v>
      </c>
      <c r="C25" s="13">
        <v>43308</v>
      </c>
      <c r="D25" s="5">
        <v>81</v>
      </c>
      <c r="E25" s="6" t="s">
        <v>67</v>
      </c>
      <c r="F25" s="5" t="s">
        <v>109</v>
      </c>
      <c r="G25" s="6" t="s">
        <v>110</v>
      </c>
      <c r="H25" s="5" t="str">
        <f>"000003"</f>
        <v>000003</v>
      </c>
      <c r="I25" s="4">
        <v>42930</v>
      </c>
      <c r="J25" s="5" t="str">
        <f>"000069"</f>
        <v>000069</v>
      </c>
      <c r="K25" s="4">
        <v>43185</v>
      </c>
      <c r="L25" s="5" t="str">
        <f>"000071"</f>
        <v>000071</v>
      </c>
      <c r="M25" s="4">
        <v>43185</v>
      </c>
      <c r="N25" s="5">
        <v>16</v>
      </c>
      <c r="O25" s="5" t="str">
        <f>"004879"</f>
        <v>004879</v>
      </c>
      <c r="P25" s="4">
        <v>43316</v>
      </c>
      <c r="Q25" s="7">
        <v>13.90549</v>
      </c>
      <c r="R25" s="7">
        <v>1.7162500000000001</v>
      </c>
      <c r="S25" s="7">
        <v>12.18924</v>
      </c>
      <c r="T25" s="5">
        <v>146</v>
      </c>
      <c r="U25" s="4">
        <v>43308</v>
      </c>
      <c r="V25" s="5">
        <v>9980796171</v>
      </c>
      <c r="W25" s="6" t="s">
        <v>61</v>
      </c>
      <c r="X25" s="5" t="s">
        <v>34</v>
      </c>
      <c r="Y25" s="6" t="s">
        <v>35</v>
      </c>
      <c r="Z25" s="5" t="s">
        <v>57</v>
      </c>
      <c r="AA25" s="6" t="s">
        <v>58</v>
      </c>
      <c r="AB25" s="7">
        <v>0.13905490000000001</v>
      </c>
      <c r="AD25" s="8"/>
      <c r="AF25" s="8"/>
      <c r="AG25" s="8"/>
    </row>
    <row r="26" spans="1:33" x14ac:dyDescent="0.2">
      <c r="A26" s="12">
        <v>4283</v>
      </c>
      <c r="B26" s="13" t="s">
        <v>30</v>
      </c>
      <c r="C26" s="13">
        <v>43315</v>
      </c>
      <c r="D26" s="5">
        <v>81</v>
      </c>
      <c r="E26" s="6" t="s">
        <v>67</v>
      </c>
      <c r="F26" s="5" t="s">
        <v>111</v>
      </c>
      <c r="G26" s="6" t="s">
        <v>112</v>
      </c>
      <c r="H26" s="5" t="str">
        <f>"000272"</f>
        <v>000272</v>
      </c>
      <c r="I26" s="4">
        <v>43191</v>
      </c>
      <c r="J26" s="5" t="str">
        <f>"000062"</f>
        <v>000062</v>
      </c>
      <c r="K26" s="4">
        <v>42765</v>
      </c>
      <c r="L26" s="5" t="str">
        <f>"000232"</f>
        <v>000232</v>
      </c>
      <c r="M26" s="4">
        <v>42766</v>
      </c>
      <c r="N26" s="5">
        <v>14</v>
      </c>
      <c r="O26" s="5" t="str">
        <f>"004268"</f>
        <v>004268</v>
      </c>
      <c r="P26" s="4">
        <v>43306</v>
      </c>
      <c r="Q26" s="7">
        <v>2.5957499999999998</v>
      </c>
      <c r="R26" s="7">
        <v>0.31411</v>
      </c>
      <c r="S26" s="7">
        <v>2.2816399999999999</v>
      </c>
      <c r="T26" s="5">
        <v>152</v>
      </c>
      <c r="U26" s="4">
        <v>43315</v>
      </c>
      <c r="V26" s="5">
        <v>9945520405</v>
      </c>
      <c r="W26" s="6" t="s">
        <v>48</v>
      </c>
      <c r="X26" s="5" t="s">
        <v>55</v>
      </c>
      <c r="Y26" s="6" t="s">
        <v>56</v>
      </c>
      <c r="Z26" s="5" t="s">
        <v>64</v>
      </c>
      <c r="AA26" s="6" t="s">
        <v>65</v>
      </c>
      <c r="AB26" s="7">
        <v>2.5957499999999998E-2</v>
      </c>
      <c r="AD26" s="8"/>
      <c r="AF26" s="8"/>
      <c r="AG26" s="8"/>
    </row>
    <row r="27" spans="1:33" x14ac:dyDescent="0.2">
      <c r="A27" s="12">
        <v>4284</v>
      </c>
      <c r="B27" s="13" t="s">
        <v>30</v>
      </c>
      <c r="C27" s="13">
        <v>43315</v>
      </c>
      <c r="D27" s="5">
        <v>81</v>
      </c>
      <c r="E27" s="6" t="s">
        <v>67</v>
      </c>
      <c r="F27" s="5" t="s">
        <v>113</v>
      </c>
      <c r="G27" s="6" t="s">
        <v>114</v>
      </c>
      <c r="H27" s="5" t="str">
        <f>"000273"</f>
        <v>000273</v>
      </c>
      <c r="I27" s="4">
        <v>43191</v>
      </c>
      <c r="J27" s="5" t="str">
        <f>"000063"</f>
        <v>000063</v>
      </c>
      <c r="K27" s="4">
        <v>42765</v>
      </c>
      <c r="L27" s="5" t="str">
        <f>"000233"</f>
        <v>000233</v>
      </c>
      <c r="M27" s="4">
        <v>42766</v>
      </c>
      <c r="N27" s="5">
        <v>14</v>
      </c>
      <c r="O27" s="5" t="str">
        <f>"004269"</f>
        <v>004269</v>
      </c>
      <c r="P27" s="4">
        <v>43306</v>
      </c>
      <c r="Q27" s="7">
        <v>10.42455</v>
      </c>
      <c r="R27" s="7">
        <v>1.63609</v>
      </c>
      <c r="S27" s="7">
        <v>8.7884600000000006</v>
      </c>
      <c r="T27" s="5">
        <v>152</v>
      </c>
      <c r="U27" s="4">
        <v>43315</v>
      </c>
      <c r="V27" s="5">
        <v>9945520405</v>
      </c>
      <c r="W27" s="6" t="s">
        <v>48</v>
      </c>
      <c r="X27" s="5" t="s">
        <v>55</v>
      </c>
      <c r="Y27" s="6" t="s">
        <v>56</v>
      </c>
      <c r="Z27" s="5" t="s">
        <v>64</v>
      </c>
      <c r="AA27" s="6" t="s">
        <v>65</v>
      </c>
      <c r="AB27" s="7">
        <v>0.1042455</v>
      </c>
      <c r="AD27" s="8"/>
      <c r="AF27" s="8"/>
      <c r="AG27" s="8"/>
    </row>
    <row r="28" spans="1:33" x14ac:dyDescent="0.2">
      <c r="A28" s="12">
        <v>4344</v>
      </c>
      <c r="B28" s="13" t="s">
        <v>30</v>
      </c>
      <c r="C28" s="13">
        <v>43316</v>
      </c>
      <c r="D28" s="5">
        <v>81</v>
      </c>
      <c r="E28" s="6" t="s">
        <v>67</v>
      </c>
      <c r="F28" s="5" t="s">
        <v>115</v>
      </c>
      <c r="G28" s="6" t="s">
        <v>116</v>
      </c>
      <c r="H28" s="5" t="str">
        <f>"000149"</f>
        <v>000149</v>
      </c>
      <c r="I28" s="4">
        <v>43086</v>
      </c>
      <c r="J28" s="5" t="str">
        <f>"000037"</f>
        <v>000037</v>
      </c>
      <c r="K28" s="4">
        <v>43306</v>
      </c>
      <c r="L28" s="5" t="str">
        <f>"000142"</f>
        <v>000142</v>
      </c>
      <c r="M28" s="4">
        <v>43306</v>
      </c>
      <c r="N28" s="5">
        <v>17</v>
      </c>
      <c r="O28" s="5" t="str">
        <f>"004746"</f>
        <v>004746</v>
      </c>
      <c r="P28" s="4">
        <v>43314</v>
      </c>
      <c r="Q28" s="7">
        <v>45.518729999999998</v>
      </c>
      <c r="R28" s="7">
        <v>2.3390200000000001</v>
      </c>
      <c r="S28" s="7">
        <v>43.17971</v>
      </c>
      <c r="T28" s="5">
        <v>155</v>
      </c>
      <c r="U28" s="4">
        <v>43316</v>
      </c>
      <c r="V28" s="5">
        <v>0</v>
      </c>
      <c r="W28" s="6" t="s">
        <v>117</v>
      </c>
      <c r="X28" s="5" t="s">
        <v>46</v>
      </c>
      <c r="Y28" s="6" t="s">
        <v>45</v>
      </c>
      <c r="Z28" s="5" t="s">
        <v>64</v>
      </c>
      <c r="AA28" s="6" t="s">
        <v>65</v>
      </c>
      <c r="AB28" s="7">
        <v>0.45518729999999996</v>
      </c>
      <c r="AD28" s="8"/>
      <c r="AF28" s="8"/>
      <c r="AG28" s="8"/>
    </row>
    <row r="29" spans="1:33" x14ac:dyDescent="0.2">
      <c r="A29" s="12">
        <v>4485</v>
      </c>
      <c r="B29" s="13" t="s">
        <v>30</v>
      </c>
      <c r="C29" s="13">
        <v>43318</v>
      </c>
      <c r="D29" s="5">
        <v>81</v>
      </c>
      <c r="E29" s="6" t="s">
        <v>67</v>
      </c>
      <c r="F29" s="5" t="s">
        <v>109</v>
      </c>
      <c r="G29" s="6" t="s">
        <v>110</v>
      </c>
      <c r="H29" s="5" t="str">
        <f>"000003"</f>
        <v>000003</v>
      </c>
      <c r="I29" s="4">
        <v>42930</v>
      </c>
      <c r="J29" s="5" t="str">
        <f>"000069"</f>
        <v>000069</v>
      </c>
      <c r="K29" s="4">
        <v>43185</v>
      </c>
      <c r="L29" s="5" t="str">
        <f>"000071"</f>
        <v>000071</v>
      </c>
      <c r="M29" s="4">
        <v>43185</v>
      </c>
      <c r="N29" s="5">
        <v>16</v>
      </c>
      <c r="O29" s="5" t="str">
        <f>"004879"</f>
        <v>004879</v>
      </c>
      <c r="P29" s="4">
        <v>43316</v>
      </c>
      <c r="Q29" s="7">
        <v>9.0695499999999996</v>
      </c>
      <c r="R29" s="7">
        <v>1.11513</v>
      </c>
      <c r="S29" s="7">
        <v>7.9544199999999998</v>
      </c>
      <c r="T29" s="5">
        <v>157</v>
      </c>
      <c r="U29" s="4">
        <v>43318</v>
      </c>
      <c r="V29" s="5">
        <v>9980796171</v>
      </c>
      <c r="W29" s="6" t="s">
        <v>61</v>
      </c>
      <c r="X29" s="5" t="s">
        <v>34</v>
      </c>
      <c r="Y29" s="6" t="s">
        <v>35</v>
      </c>
      <c r="Z29" s="5" t="s">
        <v>57</v>
      </c>
      <c r="AA29" s="6" t="s">
        <v>58</v>
      </c>
      <c r="AB29" s="7">
        <v>9.0695499999999998E-2</v>
      </c>
      <c r="AD29" s="8"/>
      <c r="AF29" s="8"/>
      <c r="AG29" s="8"/>
    </row>
    <row r="30" spans="1:33" x14ac:dyDescent="0.2">
      <c r="A30" s="12">
        <v>4486</v>
      </c>
      <c r="B30" s="13" t="s">
        <v>30</v>
      </c>
      <c r="C30" s="13">
        <v>43318</v>
      </c>
      <c r="D30" s="5">
        <v>81</v>
      </c>
      <c r="E30" s="6" t="s">
        <v>67</v>
      </c>
      <c r="F30" s="5" t="s">
        <v>109</v>
      </c>
      <c r="G30" s="6" t="s">
        <v>110</v>
      </c>
      <c r="H30" s="5" t="str">
        <f>"000003"</f>
        <v>000003</v>
      </c>
      <c r="I30" s="4">
        <v>42930</v>
      </c>
      <c r="J30" s="5" t="str">
        <f>"000069"</f>
        <v>000069</v>
      </c>
      <c r="K30" s="4">
        <v>43185</v>
      </c>
      <c r="L30" s="5" t="str">
        <f>"000071"</f>
        <v>000071</v>
      </c>
      <c r="M30" s="4">
        <v>43185</v>
      </c>
      <c r="N30" s="5">
        <v>16</v>
      </c>
      <c r="O30" s="5" t="str">
        <f>"004879"</f>
        <v>004879</v>
      </c>
      <c r="P30" s="4">
        <v>43316</v>
      </c>
      <c r="Q30" s="7">
        <v>4.9132699999999998</v>
      </c>
      <c r="R30" s="7">
        <v>0.61695999999999995</v>
      </c>
      <c r="S30" s="7">
        <v>4.2963100000000001</v>
      </c>
      <c r="T30" s="5">
        <v>157</v>
      </c>
      <c r="U30" s="4">
        <v>43318</v>
      </c>
      <c r="V30" s="5">
        <v>9980796171</v>
      </c>
      <c r="W30" s="6" t="s">
        <v>61</v>
      </c>
      <c r="X30" s="5" t="s">
        <v>34</v>
      </c>
      <c r="Y30" s="6" t="s">
        <v>35</v>
      </c>
      <c r="Z30" s="5" t="s">
        <v>57</v>
      </c>
      <c r="AA30" s="6" t="s">
        <v>58</v>
      </c>
      <c r="AB30" s="7">
        <v>4.9132700000000001E-2</v>
      </c>
      <c r="AD30" s="8"/>
      <c r="AF30" s="8"/>
      <c r="AG30" s="8"/>
    </row>
    <row r="31" spans="1:33" x14ac:dyDescent="0.2">
      <c r="A31" s="12">
        <v>4813</v>
      </c>
      <c r="B31" s="13" t="s">
        <v>30</v>
      </c>
      <c r="C31" s="13">
        <v>43326</v>
      </c>
      <c r="D31" s="5">
        <v>81</v>
      </c>
      <c r="E31" s="6" t="s">
        <v>67</v>
      </c>
      <c r="F31" s="5" t="s">
        <v>118</v>
      </c>
      <c r="G31" s="6" t="s">
        <v>119</v>
      </c>
      <c r="H31" s="5" t="str">
        <f>"000045"</f>
        <v>000045</v>
      </c>
      <c r="I31" s="4">
        <v>41859</v>
      </c>
      <c r="J31" s="5" t="str">
        <f>"000049"</f>
        <v>000049</v>
      </c>
      <c r="K31" s="4">
        <v>42671</v>
      </c>
      <c r="L31" s="5" t="str">
        <f>"000297"</f>
        <v>000297</v>
      </c>
      <c r="M31" s="4">
        <v>42817</v>
      </c>
      <c r="N31" s="5">
        <v>14</v>
      </c>
      <c r="O31" s="5" t="str">
        <f>"005011"</f>
        <v>005011</v>
      </c>
      <c r="P31" s="4">
        <v>43320</v>
      </c>
      <c r="Q31" s="7">
        <v>7.7009600000000002</v>
      </c>
      <c r="R31" s="7">
        <v>1.1887799999999999</v>
      </c>
      <c r="S31" s="7">
        <v>6.5121799999999999</v>
      </c>
      <c r="T31" s="5">
        <v>170</v>
      </c>
      <c r="U31" s="4">
        <v>43326</v>
      </c>
      <c r="V31" s="5">
        <v>9480828234</v>
      </c>
      <c r="W31" s="6" t="s">
        <v>48</v>
      </c>
      <c r="X31" s="5" t="s">
        <v>120</v>
      </c>
      <c r="Y31" s="6" t="s">
        <v>121</v>
      </c>
      <c r="Z31" s="5" t="s">
        <v>64</v>
      </c>
      <c r="AA31" s="6" t="s">
        <v>65</v>
      </c>
      <c r="AB31" s="7">
        <v>7.7009599999999997E-2</v>
      </c>
      <c r="AD31" s="8"/>
      <c r="AF31" s="8"/>
      <c r="AG31" s="8"/>
    </row>
    <row r="32" spans="1:33" x14ac:dyDescent="0.2">
      <c r="A32" s="12">
        <v>4814</v>
      </c>
      <c r="B32" s="13" t="s">
        <v>30</v>
      </c>
      <c r="C32" s="13">
        <v>43326</v>
      </c>
      <c r="D32" s="5">
        <v>81</v>
      </c>
      <c r="E32" s="6" t="s">
        <v>67</v>
      </c>
      <c r="F32" s="5" t="s">
        <v>122</v>
      </c>
      <c r="G32" s="6" t="s">
        <v>123</v>
      </c>
      <c r="H32" s="5" t="str">
        <f>"000031"</f>
        <v>000031</v>
      </c>
      <c r="I32" s="4">
        <v>42724</v>
      </c>
      <c r="J32" s="5" t="str">
        <f>"000038"</f>
        <v>000038</v>
      </c>
      <c r="K32" s="4">
        <v>42916</v>
      </c>
      <c r="L32" s="5" t="str">
        <f>"000056"</f>
        <v>000056</v>
      </c>
      <c r="M32" s="4">
        <v>42916</v>
      </c>
      <c r="N32" s="5">
        <v>17</v>
      </c>
      <c r="O32" s="5" t="str">
        <f>"005154"</f>
        <v>005154</v>
      </c>
      <c r="P32" s="4">
        <v>43325</v>
      </c>
      <c r="Q32" s="7">
        <v>14.6518</v>
      </c>
      <c r="R32" s="7">
        <v>1.80402</v>
      </c>
      <c r="S32" s="7">
        <v>12.84778</v>
      </c>
      <c r="T32" s="5">
        <v>172</v>
      </c>
      <c r="U32" s="4">
        <v>43326</v>
      </c>
      <c r="V32" s="5">
        <v>9980796171</v>
      </c>
      <c r="W32" s="6" t="s">
        <v>63</v>
      </c>
      <c r="X32" s="5" t="s">
        <v>54</v>
      </c>
      <c r="Y32" s="6" t="s">
        <v>53</v>
      </c>
      <c r="Z32" s="5" t="s">
        <v>57</v>
      </c>
      <c r="AA32" s="6" t="s">
        <v>58</v>
      </c>
      <c r="AB32" s="7">
        <v>0.14651800000000001</v>
      </c>
      <c r="AD32" s="8"/>
      <c r="AF32" s="8"/>
      <c r="AG32" s="8"/>
    </row>
    <row r="33" spans="1:33" x14ac:dyDescent="0.2">
      <c r="A33" s="12">
        <v>4978</v>
      </c>
      <c r="B33" s="13" t="s">
        <v>30</v>
      </c>
      <c r="C33" s="13">
        <v>43330</v>
      </c>
      <c r="D33" s="5">
        <v>81</v>
      </c>
      <c r="E33" s="6" t="s">
        <v>67</v>
      </c>
      <c r="F33" s="5" t="s">
        <v>124</v>
      </c>
      <c r="G33" s="6" t="s">
        <v>125</v>
      </c>
      <c r="H33" s="5" t="str">
        <f>"000081"</f>
        <v>000081</v>
      </c>
      <c r="I33" s="4">
        <v>43191</v>
      </c>
      <c r="J33" s="5" t="str">
        <f>"000071"</f>
        <v>000071</v>
      </c>
      <c r="K33" s="4">
        <v>42824</v>
      </c>
      <c r="L33" s="5" t="str">
        <f>"000324"</f>
        <v>000324</v>
      </c>
      <c r="M33" s="4">
        <v>42824</v>
      </c>
      <c r="N33" s="5">
        <v>16</v>
      </c>
      <c r="O33" s="5" t="str">
        <f>"005158"</f>
        <v>005158</v>
      </c>
      <c r="P33" s="4">
        <v>43326</v>
      </c>
      <c r="Q33" s="7">
        <v>47.548479999999998</v>
      </c>
      <c r="R33" s="7">
        <v>6.4539099999999996</v>
      </c>
      <c r="S33" s="7">
        <v>41.094569999999997</v>
      </c>
      <c r="T33" s="5">
        <v>174</v>
      </c>
      <c r="U33" s="4">
        <v>43330</v>
      </c>
      <c r="V33" s="5">
        <v>9036090277</v>
      </c>
      <c r="W33" s="6" t="s">
        <v>48</v>
      </c>
      <c r="X33" s="5" t="s">
        <v>52</v>
      </c>
      <c r="Y33" s="6" t="s">
        <v>51</v>
      </c>
      <c r="Z33" s="5" t="s">
        <v>64</v>
      </c>
      <c r="AA33" s="6" t="s">
        <v>65</v>
      </c>
      <c r="AB33" s="7">
        <v>0.47548479999999999</v>
      </c>
      <c r="AD33" s="8"/>
      <c r="AF33" s="8"/>
      <c r="AG33" s="8"/>
    </row>
    <row r="34" spans="1:33" x14ac:dyDescent="0.2">
      <c r="A34" s="12">
        <v>5667</v>
      </c>
      <c r="B34" s="13" t="s">
        <v>38</v>
      </c>
      <c r="C34" s="13">
        <v>43370</v>
      </c>
      <c r="D34" s="5">
        <v>81</v>
      </c>
      <c r="E34" s="6" t="s">
        <v>67</v>
      </c>
      <c r="F34" s="5" t="s">
        <v>126</v>
      </c>
      <c r="G34" s="6" t="s">
        <v>127</v>
      </c>
      <c r="H34" s="5" t="str">
        <f>"000139"</f>
        <v>000139</v>
      </c>
      <c r="I34" s="4">
        <v>42808</v>
      </c>
      <c r="J34" s="5" t="str">
        <f>"000006"</f>
        <v>000006</v>
      </c>
      <c r="K34" s="4">
        <v>42853</v>
      </c>
      <c r="L34" s="5" t="str">
        <f>"000005"</f>
        <v>000005</v>
      </c>
      <c r="M34" s="4">
        <v>42853</v>
      </c>
      <c r="N34" s="5">
        <v>17</v>
      </c>
      <c r="O34" s="5" t="str">
        <f>"005874"</f>
        <v>005874</v>
      </c>
      <c r="P34" s="4">
        <v>43367</v>
      </c>
      <c r="Q34" s="7">
        <v>25.72381</v>
      </c>
      <c r="R34" s="7">
        <v>3.4409399999999999</v>
      </c>
      <c r="S34" s="7">
        <v>22.282869999999999</v>
      </c>
      <c r="T34" s="5">
        <v>217</v>
      </c>
      <c r="U34" s="4">
        <v>43370</v>
      </c>
      <c r="V34" s="5">
        <v>9448086393</v>
      </c>
      <c r="W34" s="6" t="s">
        <v>128</v>
      </c>
      <c r="X34" s="5" t="s">
        <v>31</v>
      </c>
      <c r="Y34" s="6" t="s">
        <v>32</v>
      </c>
      <c r="Z34" s="5" t="s">
        <v>64</v>
      </c>
      <c r="AA34" s="6" t="s">
        <v>65</v>
      </c>
      <c r="AB34" s="7">
        <f t="shared" ref="AB34:AB41" si="0">Q34/100</f>
        <v>0.25723810000000003</v>
      </c>
      <c r="AD34" s="8"/>
      <c r="AF34" s="8"/>
      <c r="AG34" s="8"/>
    </row>
    <row r="35" spans="1:33" x14ac:dyDescent="0.2">
      <c r="A35" s="12">
        <v>5668</v>
      </c>
      <c r="B35" s="13" t="s">
        <v>38</v>
      </c>
      <c r="C35" s="13">
        <v>43370</v>
      </c>
      <c r="D35" s="5">
        <v>81</v>
      </c>
      <c r="E35" s="6" t="s">
        <v>67</v>
      </c>
      <c r="F35" s="5" t="s">
        <v>129</v>
      </c>
      <c r="G35" s="6" t="s">
        <v>130</v>
      </c>
      <c r="H35" s="5" t="str">
        <f>"000151"</f>
        <v>000151</v>
      </c>
      <c r="I35" s="4">
        <v>42809</v>
      </c>
      <c r="J35" s="5" t="str">
        <f>"000009"</f>
        <v>000009</v>
      </c>
      <c r="K35" s="4">
        <v>42853</v>
      </c>
      <c r="L35" s="5" t="str">
        <f>"000008"</f>
        <v>000008</v>
      </c>
      <c r="M35" s="4">
        <v>42853</v>
      </c>
      <c r="N35" s="5">
        <v>17</v>
      </c>
      <c r="O35" s="5" t="str">
        <f>"005879"</f>
        <v>005879</v>
      </c>
      <c r="P35" s="4">
        <v>43367</v>
      </c>
      <c r="Q35" s="7">
        <v>25.618950000000002</v>
      </c>
      <c r="R35" s="7">
        <v>3.4377</v>
      </c>
      <c r="S35" s="7">
        <v>22.181249999999999</v>
      </c>
      <c r="T35" s="5">
        <v>217</v>
      </c>
      <c r="U35" s="4">
        <v>43370</v>
      </c>
      <c r="V35" s="5">
        <v>8892221898</v>
      </c>
      <c r="W35" s="6" t="s">
        <v>131</v>
      </c>
      <c r="X35" s="5" t="s">
        <v>31</v>
      </c>
      <c r="Y35" s="6" t="s">
        <v>32</v>
      </c>
      <c r="Z35" s="5" t="s">
        <v>64</v>
      </c>
      <c r="AA35" s="6" t="s">
        <v>65</v>
      </c>
      <c r="AB35" s="7">
        <f t="shared" si="0"/>
        <v>0.25618950000000001</v>
      </c>
      <c r="AD35" s="8"/>
      <c r="AF35" s="8"/>
      <c r="AG35" s="8"/>
    </row>
    <row r="36" spans="1:33" x14ac:dyDescent="0.2">
      <c r="A36" s="12">
        <v>5669</v>
      </c>
      <c r="B36" s="13" t="s">
        <v>38</v>
      </c>
      <c r="C36" s="13">
        <v>43370</v>
      </c>
      <c r="D36" s="5">
        <v>81</v>
      </c>
      <c r="E36" s="6" t="s">
        <v>67</v>
      </c>
      <c r="F36" s="5" t="s">
        <v>132</v>
      </c>
      <c r="G36" s="6" t="s">
        <v>133</v>
      </c>
      <c r="H36" s="5" t="str">
        <f>"000147"</f>
        <v>000147</v>
      </c>
      <c r="I36" s="4">
        <v>42809</v>
      </c>
      <c r="J36" s="5" t="str">
        <f>"000007"</f>
        <v>000007</v>
      </c>
      <c r="K36" s="4">
        <v>42853</v>
      </c>
      <c r="L36" s="5" t="str">
        <f>"000009"</f>
        <v>000009</v>
      </c>
      <c r="M36" s="4">
        <v>42853</v>
      </c>
      <c r="N36" s="5">
        <v>17</v>
      </c>
      <c r="O36" s="5" t="str">
        <f>"005881"</f>
        <v>005881</v>
      </c>
      <c r="P36" s="4">
        <v>43367</v>
      </c>
      <c r="Q36" s="7">
        <v>25.723600000000001</v>
      </c>
      <c r="R36" s="7">
        <v>3.5093899999999998</v>
      </c>
      <c r="S36" s="7">
        <v>22.214210000000001</v>
      </c>
      <c r="T36" s="5">
        <v>217</v>
      </c>
      <c r="U36" s="4">
        <v>43370</v>
      </c>
      <c r="V36" s="5">
        <v>8892227898</v>
      </c>
      <c r="W36" s="6" t="s">
        <v>131</v>
      </c>
      <c r="X36" s="5" t="s">
        <v>31</v>
      </c>
      <c r="Y36" s="6" t="s">
        <v>32</v>
      </c>
      <c r="Z36" s="5" t="s">
        <v>64</v>
      </c>
      <c r="AA36" s="6" t="s">
        <v>65</v>
      </c>
      <c r="AB36" s="7">
        <f t="shared" si="0"/>
        <v>0.25723600000000002</v>
      </c>
      <c r="AD36" s="8"/>
      <c r="AF36" s="8"/>
      <c r="AG36" s="8"/>
    </row>
    <row r="37" spans="1:33" x14ac:dyDescent="0.2">
      <c r="A37" s="12">
        <v>5670</v>
      </c>
      <c r="B37" s="13" t="s">
        <v>38</v>
      </c>
      <c r="C37" s="13">
        <v>43370</v>
      </c>
      <c r="D37" s="5">
        <v>81</v>
      </c>
      <c r="E37" s="6" t="s">
        <v>67</v>
      </c>
      <c r="F37" s="5" t="s">
        <v>134</v>
      </c>
      <c r="G37" s="6" t="s">
        <v>135</v>
      </c>
      <c r="H37" s="5" t="str">
        <f>"000149"</f>
        <v>000149</v>
      </c>
      <c r="I37" s="4">
        <v>42809</v>
      </c>
      <c r="J37" s="5" t="str">
        <f>"000008"</f>
        <v>000008</v>
      </c>
      <c r="K37" s="4">
        <v>42853</v>
      </c>
      <c r="L37" s="5" t="str">
        <f>"000010"</f>
        <v>000010</v>
      </c>
      <c r="M37" s="4">
        <v>42853</v>
      </c>
      <c r="N37" s="5">
        <v>17</v>
      </c>
      <c r="O37" s="5" t="str">
        <f>"005882"</f>
        <v>005882</v>
      </c>
      <c r="P37" s="4">
        <v>43367</v>
      </c>
      <c r="Q37" s="7">
        <v>25.786259999999999</v>
      </c>
      <c r="R37" s="7">
        <v>3.4503900000000001</v>
      </c>
      <c r="S37" s="7">
        <v>22.33587</v>
      </c>
      <c r="T37" s="5">
        <v>217</v>
      </c>
      <c r="U37" s="4">
        <v>43370</v>
      </c>
      <c r="V37" s="5">
        <v>8892221898</v>
      </c>
      <c r="W37" s="6" t="s">
        <v>131</v>
      </c>
      <c r="X37" s="5" t="s">
        <v>31</v>
      </c>
      <c r="Y37" s="6" t="s">
        <v>32</v>
      </c>
      <c r="Z37" s="5" t="s">
        <v>64</v>
      </c>
      <c r="AA37" s="6" t="s">
        <v>65</v>
      </c>
      <c r="AB37" s="7">
        <f t="shared" si="0"/>
        <v>0.2578626</v>
      </c>
      <c r="AD37" s="8"/>
      <c r="AF37" s="8"/>
      <c r="AG37" s="8"/>
    </row>
    <row r="38" spans="1:33" x14ac:dyDescent="0.2">
      <c r="A38" s="12">
        <v>6100</v>
      </c>
      <c r="B38" s="13" t="s">
        <v>42</v>
      </c>
      <c r="C38" s="13">
        <v>43385</v>
      </c>
      <c r="D38" s="5">
        <v>81</v>
      </c>
      <c r="E38" s="6" t="s">
        <v>67</v>
      </c>
      <c r="F38" s="5" t="s">
        <v>136</v>
      </c>
      <c r="G38" s="6" t="s">
        <v>137</v>
      </c>
      <c r="H38" s="5" t="str">
        <f>"000076"</f>
        <v>000076</v>
      </c>
      <c r="I38" s="4">
        <v>43265</v>
      </c>
      <c r="J38" s="5" t="str">
        <f>"000028"</f>
        <v>000028</v>
      </c>
      <c r="K38" s="4">
        <v>43265</v>
      </c>
      <c r="L38" s="5" t="str">
        <f>"000100"</f>
        <v>000100</v>
      </c>
      <c r="M38" s="4">
        <v>43265</v>
      </c>
      <c r="N38" s="5">
        <v>17</v>
      </c>
      <c r="O38" s="5" t="str">
        <f>"006153"</f>
        <v>006153</v>
      </c>
      <c r="P38" s="4">
        <v>43377</v>
      </c>
      <c r="Q38" s="7">
        <v>66.742189999999994</v>
      </c>
      <c r="R38" s="7">
        <v>4.1586499999999997</v>
      </c>
      <c r="S38" s="7">
        <v>62.583539999999999</v>
      </c>
      <c r="T38" s="5">
        <v>227</v>
      </c>
      <c r="U38" s="4">
        <v>43385</v>
      </c>
      <c r="V38" s="5">
        <v>0</v>
      </c>
      <c r="W38" s="6" t="s">
        <v>138</v>
      </c>
      <c r="X38" s="5" t="s">
        <v>28</v>
      </c>
      <c r="Y38" s="6" t="s">
        <v>29</v>
      </c>
      <c r="Z38" s="5" t="s">
        <v>64</v>
      </c>
      <c r="AA38" s="6" t="s">
        <v>65</v>
      </c>
      <c r="AB38" s="7">
        <f t="shared" si="0"/>
        <v>0.6674218999999999</v>
      </c>
      <c r="AD38" s="8"/>
      <c r="AF38" s="8"/>
      <c r="AG38" s="8"/>
    </row>
    <row r="39" spans="1:33" x14ac:dyDescent="0.2">
      <c r="A39" s="12">
        <v>6101</v>
      </c>
      <c r="B39" s="13" t="s">
        <v>42</v>
      </c>
      <c r="C39" s="13">
        <v>43385</v>
      </c>
      <c r="D39" s="5">
        <v>81</v>
      </c>
      <c r="E39" s="6" t="s">
        <v>67</v>
      </c>
      <c r="F39" s="5" t="s">
        <v>136</v>
      </c>
      <c r="G39" s="6" t="s">
        <v>137</v>
      </c>
      <c r="H39" s="5" t="str">
        <f>"000076"</f>
        <v>000076</v>
      </c>
      <c r="I39" s="4">
        <v>43265</v>
      </c>
      <c r="J39" s="5" t="str">
        <f>"000028"</f>
        <v>000028</v>
      </c>
      <c r="K39" s="4">
        <v>43265</v>
      </c>
      <c r="L39" s="5" t="str">
        <f>"000100"</f>
        <v>000100</v>
      </c>
      <c r="M39" s="4">
        <v>43265</v>
      </c>
      <c r="N39" s="5">
        <v>17</v>
      </c>
      <c r="O39" s="5" t="str">
        <f>"006153"</f>
        <v>006153</v>
      </c>
      <c r="P39" s="4">
        <v>43377</v>
      </c>
      <c r="Q39" s="7">
        <v>66.742189999999994</v>
      </c>
      <c r="R39" s="7">
        <v>4.1586499999999997</v>
      </c>
      <c r="S39" s="7">
        <v>62.583539999999999</v>
      </c>
      <c r="T39" s="5">
        <v>227</v>
      </c>
      <c r="U39" s="4">
        <v>43385</v>
      </c>
      <c r="V39" s="5">
        <v>0</v>
      </c>
      <c r="W39" s="6" t="s">
        <v>138</v>
      </c>
      <c r="X39" s="5" t="s">
        <v>28</v>
      </c>
      <c r="Y39" s="6" t="s">
        <v>29</v>
      </c>
      <c r="Z39" s="5" t="s">
        <v>64</v>
      </c>
      <c r="AA39" s="6" t="s">
        <v>65</v>
      </c>
      <c r="AB39" s="7">
        <f t="shared" si="0"/>
        <v>0.6674218999999999</v>
      </c>
      <c r="AD39" s="8"/>
      <c r="AF39" s="8"/>
      <c r="AG39" s="8"/>
    </row>
    <row r="40" spans="1:33" x14ac:dyDescent="0.2">
      <c r="A40" s="12">
        <v>6993</v>
      </c>
      <c r="B40" s="13" t="s">
        <v>42</v>
      </c>
      <c r="C40" s="13">
        <v>43403</v>
      </c>
      <c r="D40" s="5">
        <v>81</v>
      </c>
      <c r="E40" s="6" t="s">
        <v>67</v>
      </c>
      <c r="F40" s="5" t="s">
        <v>139</v>
      </c>
      <c r="G40" s="6" t="s">
        <v>140</v>
      </c>
      <c r="H40" s="5" t="str">
        <f>"000063"</f>
        <v>000063</v>
      </c>
      <c r="I40" s="4">
        <v>42100</v>
      </c>
      <c r="J40" s="5" t="str">
        <f>"000098"</f>
        <v>000098</v>
      </c>
      <c r="K40" s="4">
        <v>42243</v>
      </c>
      <c r="L40" s="5" t="str">
        <f>"000322"</f>
        <v>000322</v>
      </c>
      <c r="M40" s="4">
        <v>42277</v>
      </c>
      <c r="N40" s="5">
        <v>14</v>
      </c>
      <c r="O40" s="5" t="str">
        <f>"006992"</f>
        <v>006992</v>
      </c>
      <c r="P40" s="4">
        <v>43400</v>
      </c>
      <c r="Q40" s="7">
        <v>14.23959</v>
      </c>
      <c r="R40" s="7">
        <v>2.01139</v>
      </c>
      <c r="S40" s="7">
        <v>12.228199999999999</v>
      </c>
      <c r="T40" s="5">
        <v>254</v>
      </c>
      <c r="U40" s="4">
        <v>43403</v>
      </c>
      <c r="V40" s="5">
        <v>9611508999</v>
      </c>
      <c r="W40" s="6" t="s">
        <v>59</v>
      </c>
      <c r="X40" s="5" t="s">
        <v>31</v>
      </c>
      <c r="Y40" s="6" t="s">
        <v>32</v>
      </c>
      <c r="Z40" s="5" t="s">
        <v>64</v>
      </c>
      <c r="AA40" s="6" t="s">
        <v>65</v>
      </c>
      <c r="AB40" s="7">
        <f t="shared" si="0"/>
        <v>0.14239589999999999</v>
      </c>
      <c r="AD40" s="8"/>
      <c r="AF40" s="8"/>
      <c r="AG40" s="8"/>
    </row>
    <row r="41" spans="1:33" x14ac:dyDescent="0.2">
      <c r="A41" s="12">
        <v>7738</v>
      </c>
      <c r="B41" s="13" t="s">
        <v>39</v>
      </c>
      <c r="C41" s="13">
        <v>43448</v>
      </c>
      <c r="D41" s="5">
        <v>81</v>
      </c>
      <c r="E41" s="6" t="s">
        <v>67</v>
      </c>
      <c r="F41" s="5" t="s">
        <v>141</v>
      </c>
      <c r="G41" s="6" t="s">
        <v>142</v>
      </c>
      <c r="H41" s="5" t="str">
        <f>"000171"</f>
        <v>000171</v>
      </c>
      <c r="I41" s="4">
        <v>43191</v>
      </c>
      <c r="J41" s="5" t="str">
        <f>"000099"</f>
        <v>000099</v>
      </c>
      <c r="K41" s="4">
        <v>42243</v>
      </c>
      <c r="L41" s="5" t="str">
        <f>"000323"</f>
        <v>000323</v>
      </c>
      <c r="M41" s="4">
        <v>42277</v>
      </c>
      <c r="N41" s="5">
        <v>15</v>
      </c>
      <c r="O41" s="5" t="str">
        <f>"007952"</f>
        <v>007952</v>
      </c>
      <c r="P41" s="4">
        <v>43447</v>
      </c>
      <c r="Q41" s="7">
        <v>19.621649999999999</v>
      </c>
      <c r="R41" s="7">
        <v>2.8536100000000002</v>
      </c>
      <c r="S41" s="7">
        <v>16.768039999999999</v>
      </c>
      <c r="T41" s="5">
        <v>291</v>
      </c>
      <c r="U41" s="4">
        <v>43448</v>
      </c>
      <c r="V41" s="5">
        <v>0</v>
      </c>
      <c r="W41" s="6" t="s">
        <v>48</v>
      </c>
      <c r="X41" s="5" t="s">
        <v>44</v>
      </c>
      <c r="Y41" s="6" t="s">
        <v>43</v>
      </c>
      <c r="Z41" s="5" t="s">
        <v>64</v>
      </c>
      <c r="AA41" s="6" t="s">
        <v>65</v>
      </c>
      <c r="AB41" s="7">
        <f t="shared" si="0"/>
        <v>0.19621649999999999</v>
      </c>
      <c r="AD41" s="8"/>
      <c r="AF41" s="8"/>
      <c r="AG4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2019-01-14T14:16:31Z</dcterms:modified>
</cp:coreProperties>
</file>