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<sst xmlns="http://schemas.openxmlformats.org/spreadsheetml/2006/main" count="298" uniqueCount="129">
  <si>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</si>
  <si>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</si>
  <si>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</si>
  <si>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</si>
  <si>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</si>
  <si>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</si>
  <si>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</si>
  <si>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</si>
  <si>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</si>
  <si>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</si>
  <si>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</si>
  <si>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</si>
  <si>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</si>
  <si>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</si>
  <si>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</si>
  <si>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</si>
  <si>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</si>
  <si>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</si>
  <si>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</si>
  <si>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</si>
  <si>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</si>
  <si>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</si>
  <si>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</si>
  <si>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</si>
  <si>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</si>
  <si>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</si>
  <si>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</si>
  <si>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</si>
  <si>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</si>
  <si>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</si>
  <si>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</si>
  <si>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</si>
  <si>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</si>
  <si>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</si>
  <si>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</si>
  <si>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</si>
  <si>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</si>
  <si>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</si>
  <si>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</si>
  <si>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</si>
  <si>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</si>
  <si>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</si>
  <si>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October</t>
  </si>
  <si>
    <t>Special Development works in 7 CMC and 1 TMC area in BBMP</t>
  </si>
  <si>
    <t>P3089</t>
  </si>
  <si>
    <t>April</t>
  </si>
  <si>
    <t>KRIDL</t>
  </si>
  <si>
    <t>ddo365</t>
  </si>
  <si>
    <t xml:space="preserve"> Executive Engineer Electrical Mahadevapura Zone</t>
  </si>
  <si>
    <t>ddo359</t>
  </si>
  <si>
    <t xml:space="preserve"> Assistant Executive Engineer Hoody Mahadevapura Zone</t>
  </si>
  <si>
    <t>M VENKATACHALAPATHI</t>
  </si>
  <si>
    <t>S C YUVARAJU M/S CHANDRA PROJECT</t>
  </si>
  <si>
    <t>P3071</t>
  </si>
  <si>
    <t>Development of Backward regions of Muncipal area under BBMP limits</t>
  </si>
  <si>
    <t>GOPALAKRISHNA M/S KARTHIK ENTERPRISES</t>
  </si>
  <si>
    <t>SRI GOPALA KRISHNA</t>
  </si>
  <si>
    <t>ddo360</t>
  </si>
  <si>
    <t xml:space="preserve"> Assistant Executive Engineer White field Mahadevapura Zone</t>
  </si>
  <si>
    <t>The Executive Engineer-5</t>
  </si>
  <si>
    <t>Dodda Nekkundi</t>
  </si>
  <si>
    <t>085-17-000038</t>
  </si>
  <si>
    <t>Development of 1st, 2nd and 3rd Main Roads of Pragathi Layout at Doddanekkundi in Ward No. 85</t>
  </si>
  <si>
    <t>085-15-000020</t>
  </si>
  <si>
    <t>Desilting of Drains at AECS layout C block, E block in ward no.85</t>
  </si>
  <si>
    <t>R CHANDRASHEKAR</t>
  </si>
  <si>
    <t>085-17-000036</t>
  </si>
  <si>
    <t>Improvements of roads and drains at Ashraya Layout A Block in Ward No. 85</t>
  </si>
  <si>
    <t>085-16-000026</t>
  </si>
  <si>
    <t>Construction of compound wall and leveling for Burial ground in Kundalahalli village in ward no 85</t>
  </si>
  <si>
    <t>D THIMMARAYAPPA</t>
  </si>
  <si>
    <t>085-17-000034</t>
  </si>
  <si>
    <t>Improvements of roads and drains at AECS Layout in Ward No. 85</t>
  </si>
  <si>
    <t>THE EXECUTIVE ENGINEER-5</t>
  </si>
  <si>
    <t>085-17-000029</t>
  </si>
  <si>
    <t>Improvements of roads and drains in Gururaja layout at Doddanekkundi in Ward No. 85</t>
  </si>
  <si>
    <t>085-17-000032</t>
  </si>
  <si>
    <t>Improvements to roads and drains Opp Bagini Hotel at Doddanekkundi in Ward No. 85</t>
  </si>
  <si>
    <t>085-16-000025</t>
  </si>
  <si>
    <t>Improvements to Roads and Drains at French layout in Doddanekundhi ward no 85</t>
  </si>
  <si>
    <t>085-13-000011</t>
  </si>
  <si>
    <t xml:space="preserve">Improvements to roads and drains from Kundalahalli main road upto Lotus crist Apartment in Doddanekkundi ward no 85 </t>
  </si>
  <si>
    <t xml:space="preserve">P L PRADEEP NAIDU </t>
  </si>
  <si>
    <t>085-13-000014</t>
  </si>
  <si>
    <t xml:space="preserve">Improvements to roads and drain near lotus crest Apt road to Kundalahalli at Doddanekkundi ward no 85 </t>
  </si>
  <si>
    <t>P L PRADEEP NAIDU</t>
  </si>
  <si>
    <t>085-16-000020</t>
  </si>
  <si>
    <t>Improvements to roads and drains footpath at fern city main road in Doddanekundhi in ward no 85</t>
  </si>
  <si>
    <t>KUMAR K VINAYANKA BUILDERS</t>
  </si>
  <si>
    <t>085-16-000012</t>
  </si>
  <si>
    <t>Amount Earmarked for maintenance of roads drains and culverts in Doddanekundhi Ward no-85</t>
  </si>
  <si>
    <t>085-11-000041</t>
  </si>
  <si>
    <t>Construction of ward office in Doddanekundi ward no 85</t>
  </si>
  <si>
    <t>S SAMPATH KUMAR REDDY</t>
  </si>
  <si>
    <t>085-16-000001</t>
  </si>
  <si>
    <t>Operation and maintanance of street light fittings in ward no 85 Doddanekundi Mahadevapura Zone M08</t>
  </si>
  <si>
    <t>M/s New Basavashree Electrical,</t>
  </si>
  <si>
    <t>085-16-000023</t>
  </si>
  <si>
    <t>Improvements to roads and drains at at 5th main to 9th main road in Chinnappanahalli in Doddanekundhi ward no 85</t>
  </si>
  <si>
    <t>GOPALA KRISHNA</t>
  </si>
  <si>
    <t>085-16-000024</t>
  </si>
  <si>
    <t>Improvements to roads and drains at Ashraya layout cross roads in Doddanekundhi ward no 85</t>
  </si>
  <si>
    <t>085-16-000036</t>
  </si>
  <si>
    <t>Construction of culverts at Kundalahally colony in Doddanekkundi ward no 85</t>
  </si>
  <si>
    <t xml:space="preserve">N S PRASAD </t>
  </si>
  <si>
    <t>085-13-000019</t>
  </si>
  <si>
    <t>Maintenance water supply and Constructing sump and Toilet tiles at Doddanekundhi Govt School in w.no.85</t>
  </si>
  <si>
    <t>G.Shivappa</t>
  </si>
  <si>
    <t>085-16-000003</t>
  </si>
  <si>
    <t>Construction of compound wall at Pelekamma temple Thubarahali palya in ward no-85</t>
  </si>
  <si>
    <t>085-16-000021</t>
  </si>
  <si>
    <t>Improvements to roads and drains at Hemanth nagara cross roads in Doddanekundhi ward no 85</t>
  </si>
  <si>
    <t xml:space="preserve">Gopal krishna </t>
  </si>
  <si>
    <t>085-16-000017</t>
  </si>
  <si>
    <t>Improvements to roads and drains at New Heaven Apartment roads and cross roads in Doddanekundhi  ward no 85</t>
  </si>
  <si>
    <t>Sunil J</t>
  </si>
  <si>
    <t>085-16-000011</t>
  </si>
  <si>
    <t>Pothole filling up roads in Doddanekkundi ward No 85</t>
  </si>
  <si>
    <t>085-16-000002</t>
  </si>
  <si>
    <t>Engaging tractor and Labour for Annual maintenance of Roads and drains in Doddanekundhi Ward No85</t>
  </si>
  <si>
    <t>M C PRABHAKAREDDY</t>
  </si>
  <si>
    <t>085-16-000013</t>
  </si>
  <si>
    <t>Amount Earmarked  for maintenance of footpath and roads in Doddanekundhi Ward  no-85</t>
  </si>
  <si>
    <t>N S PRASAD</t>
  </si>
  <si>
    <t>085-16-000016</t>
  </si>
  <si>
    <t>Asphalting for main roads and cross roads in Doddanekkundi Pragathi layout area roads in ward no 85</t>
  </si>
  <si>
    <t>085-17-000061</t>
  </si>
  <si>
    <t xml:space="preserve">Providing drinking water works  in Ward No  85 in Mahadevpura Division                                                  </t>
  </si>
  <si>
    <t>THE EXECUTIVE ENGINEER-5,KRIDL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</si>
</sst>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activeCell="A2" sqref="A2:XFD3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255</v>
      </c>
      <c r="B2" s="13" t="s">
        <v>45</v>
      </c>
      <c r="C2" s="13">
        <v>43196</v>
      </c>
      <c r="D2" s="5">
        <v>85</v>
      </c>
      <c r="E2" s="6" t="s">
        <v>60</v>
      </c>
      <c r="F2" s="5" t="s">
        <v>61</v>
      </c>
      <c r="G2" s="6" t="s">
        <v>62</v>
      </c>
      <c r="H2" s="5" t="str">
        <f>"000070"</f>
        <v>000070</v>
      </c>
      <c r="I2" s="4">
        <v>42993</v>
      </c>
      <c r="J2" s="5" t="str">
        <f>"000083"</f>
        <v>000083</v>
      </c>
      <c r="K2" s="4">
        <v>43137</v>
      </c>
      <c r="L2" s="5" t="str">
        <f>"000253"</f>
        <v>000253</v>
      </c>
      <c r="M2" s="4">
        <v>43138</v>
      </c>
      <c r="N2" s="5">
        <v>17</v>
      </c>
      <c r="O2" s="5" t="str">
        <f>"000321"</f>
        <v>000321</v>
      </c>
      <c r="P2" s="4">
        <v>43196</v>
      </c>
      <c r="Q2" s="7">
        <v>24.989629999999998</v>
      </c>
      <c r="R2" s="7">
        <v>2.58412</v>
      </c>
      <c r="S2" s="7">
        <v>22.40551</v>
      </c>
      <c r="T2" s="5">
        <v>7</v>
      </c>
      <c r="U2" s="4">
        <v>43196</v>
      </c>
      <c r="V2" s="5">
        <v>9480828222</v>
      </c>
      <c r="W2" s="6" t="s">
        <v>59</v>
      </c>
      <c r="X2" s="5" t="s">
        <v>44</v>
      </c>
      <c r="Y2" s="6" t="s">
        <v>43</v>
      </c>
      <c r="Z2" s="5" t="s">
        <v>49</v>
      </c>
      <c r="AA2" s="6" t="s">
        <v>50</v>
      </c>
      <c r="AB2" s="7">
        <v>0.24989629999999999</v>
      </c>
      <c r="AD2" s="8"/>
      <c r="AF2" s="8"/>
      <c r="AG2" s="8"/>
    </row>
    <row r="3" spans="1:33" x14ac:dyDescent="0.2">
      <c r="A3" s="12">
        <v>824</v>
      </c>
      <c r="B3" s="13" t="s">
        <v>37</v>
      </c>
      <c r="C3" s="13">
        <v>43225</v>
      </c>
      <c r="D3" s="5">
        <v>85</v>
      </c>
      <c r="E3" s="6" t="s">
        <v>60</v>
      </c>
      <c r="F3" s="5" t="s">
        <v>63</v>
      </c>
      <c r="G3" s="6" t="s">
        <v>64</v>
      </c>
      <c r="H3" s="5" t="str">
        <f>"000060"</f>
        <v>000060</v>
      </c>
      <c r="I3" s="4">
        <v>42503</v>
      </c>
      <c r="J3" s="5" t="str">
        <f>"000010"</f>
        <v>000010</v>
      </c>
      <c r="K3" s="4">
        <v>43216</v>
      </c>
      <c r="L3" s="5" t="str">
        <f>"000032"</f>
        <v>000032</v>
      </c>
      <c r="M3" s="4">
        <v>43216</v>
      </c>
      <c r="N3" s="5">
        <v>15</v>
      </c>
      <c r="O3" s="5" t="str">
        <f>""</f>
        <v/>
      </c>
      <c r="P3" s="4"/>
      <c r="Q3" s="7">
        <v>9.0834200000000003</v>
      </c>
      <c r="R3" s="7">
        <v>1.0364100000000001</v>
      </c>
      <c r="S3" s="7">
        <v>8.0470100000000002</v>
      </c>
      <c r="T3" s="5">
        <v>38</v>
      </c>
      <c r="U3" s="4">
        <v>43225</v>
      </c>
      <c r="V3" s="5">
        <v>9845269381</v>
      </c>
      <c r="W3" s="6" t="s">
        <v>65</v>
      </c>
      <c r="X3" s="5" t="s">
        <v>31</v>
      </c>
      <c r="Y3" s="6" t="s">
        <v>32</v>
      </c>
      <c r="Z3" s="5" t="s">
        <v>49</v>
      </c>
      <c r="AA3" s="6" t="s">
        <v>50</v>
      </c>
      <c r="AB3" s="7">
        <v>9.0834200000000004E-2</v>
      </c>
      <c r="AD3" s="8"/>
      <c r="AF3" s="8"/>
      <c r="AG3" s="8"/>
    </row>
    <row r="4" spans="1:33" x14ac:dyDescent="0.2">
      <c r="A4" s="12">
        <v>862</v>
      </c>
      <c r="B4" s="13" t="s">
        <v>37</v>
      </c>
      <c r="C4" s="13">
        <v>43227</v>
      </c>
      <c r="D4" s="5">
        <v>85</v>
      </c>
      <c r="E4" s="6" t="s">
        <v>60</v>
      </c>
      <c r="F4" s="5" t="s">
        <v>66</v>
      </c>
      <c r="G4" s="6" t="s">
        <v>67</v>
      </c>
      <c r="H4" s="5" t="str">
        <f>"000149"</f>
        <v>000149</v>
      </c>
      <c r="I4" s="4">
        <v>42903</v>
      </c>
      <c r="J4" s="5" t="str">
        <f>"000097"</f>
        <v>000097</v>
      </c>
      <c r="K4" s="4">
        <v>43181</v>
      </c>
      <c r="L4" s="5" t="str">
        <f>"000275"</f>
        <v>000275</v>
      </c>
      <c r="M4" s="4">
        <v>43181</v>
      </c>
      <c r="N4" s="5">
        <v>17</v>
      </c>
      <c r="O4" s="5" t="str">
        <f>"001094"</f>
        <v>001094</v>
      </c>
      <c r="P4" s="4">
        <v>43224</v>
      </c>
      <c r="Q4" s="7">
        <v>34.989960000000004</v>
      </c>
      <c r="R4" s="7">
        <v>4.9837199999999999</v>
      </c>
      <c r="S4" s="7">
        <v>30.006239999999998</v>
      </c>
      <c r="T4" s="5">
        <v>41</v>
      </c>
      <c r="U4" s="4">
        <v>43227</v>
      </c>
      <c r="V4" s="5">
        <v>9480828222</v>
      </c>
      <c r="W4" s="6" t="s">
        <v>46</v>
      </c>
      <c r="X4" s="5" t="s">
        <v>28</v>
      </c>
      <c r="Y4" s="6" t="s">
        <v>29</v>
      </c>
      <c r="Z4" s="5" t="s">
        <v>49</v>
      </c>
      <c r="AA4" s="6" t="s">
        <v>50</v>
      </c>
      <c r="AB4" s="7">
        <v>0.34989960000000003</v>
      </c>
      <c r="AD4" s="8"/>
      <c r="AF4" s="8"/>
      <c r="AG4" s="8"/>
    </row>
    <row r="5" spans="1:33" x14ac:dyDescent="0.2">
      <c r="A5" s="12">
        <v>1536</v>
      </c>
      <c r="B5" s="13" t="s">
        <v>37</v>
      </c>
      <c r="C5" s="13">
        <v>43251</v>
      </c>
      <c r="D5" s="5">
        <v>85</v>
      </c>
      <c r="E5" s="6" t="s">
        <v>60</v>
      </c>
      <c r="F5" s="5" t="s">
        <v>68</v>
      </c>
      <c r="G5" s="6" t="s">
        <v>69</v>
      </c>
      <c r="H5" s="5" t="str">
        <f>"000162"</f>
        <v>000162</v>
      </c>
      <c r="I5" s="4">
        <v>42457</v>
      </c>
      <c r="J5" s="5" t="str">
        <f>"000114"</f>
        <v>000114</v>
      </c>
      <c r="K5" s="4">
        <v>42613</v>
      </c>
      <c r="L5" s="5" t="str">
        <f>"000341"</f>
        <v>000341</v>
      </c>
      <c r="M5" s="4">
        <v>42613</v>
      </c>
      <c r="N5" s="5">
        <v>16</v>
      </c>
      <c r="O5" s="5" t="str">
        <f>"001952"</f>
        <v>001952</v>
      </c>
      <c r="P5" s="4">
        <v>43246</v>
      </c>
      <c r="Q5" s="7">
        <v>9.58521</v>
      </c>
      <c r="R5" s="7">
        <v>1.2646900000000001</v>
      </c>
      <c r="S5" s="7">
        <v>8.3205200000000001</v>
      </c>
      <c r="T5" s="5">
        <v>67</v>
      </c>
      <c r="U5" s="4">
        <v>43251</v>
      </c>
      <c r="V5" s="5">
        <v>9945360662</v>
      </c>
      <c r="W5" s="6" t="s">
        <v>70</v>
      </c>
      <c r="X5" s="5" t="s">
        <v>44</v>
      </c>
      <c r="Y5" s="6" t="s">
        <v>43</v>
      </c>
      <c r="Z5" s="5" t="s">
        <v>49</v>
      </c>
      <c r="AA5" s="6" t="s">
        <v>50</v>
      </c>
      <c r="AB5" s="7">
        <v>9.5852099999999996E-2</v>
      </c>
      <c r="AD5" s="8"/>
      <c r="AF5" s="8"/>
      <c r="AG5" s="8"/>
    </row>
    <row r="6" spans="1:33" x14ac:dyDescent="0.2">
      <c r="A6" s="12">
        <v>1816</v>
      </c>
      <c r="B6" s="13" t="s">
        <v>36</v>
      </c>
      <c r="C6" s="13">
        <v>43257</v>
      </c>
      <c r="D6" s="5">
        <v>85</v>
      </c>
      <c r="E6" s="6" t="s">
        <v>60</v>
      </c>
      <c r="F6" s="5" t="s">
        <v>71</v>
      </c>
      <c r="G6" s="6" t="s">
        <v>72</v>
      </c>
      <c r="H6" s="5" t="str">
        <f>"000025"</f>
        <v>000025</v>
      </c>
      <c r="I6" s="4">
        <v>43224</v>
      </c>
      <c r="J6" s="5" t="str">
        <f>"000015"</f>
        <v>000015</v>
      </c>
      <c r="K6" s="4">
        <v>43227</v>
      </c>
      <c r="L6" s="5" t="str">
        <f>"000047"</f>
        <v>000047</v>
      </c>
      <c r="M6" s="4">
        <v>43229</v>
      </c>
      <c r="N6" s="5">
        <v>17</v>
      </c>
      <c r="O6" s="5" t="str">
        <f>"001831"</f>
        <v>001831</v>
      </c>
      <c r="P6" s="4">
        <v>43243</v>
      </c>
      <c r="Q6" s="7">
        <v>29.998419999999999</v>
      </c>
      <c r="R6" s="7">
        <v>2.96997</v>
      </c>
      <c r="S6" s="7">
        <v>27.028449999999999</v>
      </c>
      <c r="T6" s="5">
        <v>70</v>
      </c>
      <c r="U6" s="4">
        <v>43257</v>
      </c>
      <c r="V6" s="5">
        <v>9480828222</v>
      </c>
      <c r="W6" s="6" t="s">
        <v>73</v>
      </c>
      <c r="X6" s="5" t="s">
        <v>28</v>
      </c>
      <c r="Y6" s="6" t="s">
        <v>29</v>
      </c>
      <c r="Z6" s="5" t="s">
        <v>49</v>
      </c>
      <c r="AA6" s="6" t="s">
        <v>50</v>
      </c>
      <c r="AB6" s="7">
        <v>0.29998419999999998</v>
      </c>
      <c r="AD6" s="8"/>
      <c r="AF6" s="8"/>
      <c r="AG6" s="8"/>
    </row>
    <row r="7" spans="1:33" x14ac:dyDescent="0.2">
      <c r="A7" s="12">
        <v>1817</v>
      </c>
      <c r="B7" s="13" t="s">
        <v>36</v>
      </c>
      <c r="C7" s="13">
        <v>43257</v>
      </c>
      <c r="D7" s="5">
        <v>85</v>
      </c>
      <c r="E7" s="6" t="s">
        <v>60</v>
      </c>
      <c r="F7" s="5" t="s">
        <v>74</v>
      </c>
      <c r="G7" s="6" t="s">
        <v>75</v>
      </c>
      <c r="H7" s="5" t="str">
        <f>"000142"</f>
        <v>000142</v>
      </c>
      <c r="I7" s="4">
        <v>42903</v>
      </c>
      <c r="J7" s="5" t="str">
        <f>"000003"</f>
        <v>000003</v>
      </c>
      <c r="K7" s="4">
        <v>43212</v>
      </c>
      <c r="L7" s="5" t="str">
        <f>"000025"</f>
        <v>000025</v>
      </c>
      <c r="M7" s="4">
        <v>43212</v>
      </c>
      <c r="N7" s="5">
        <v>17</v>
      </c>
      <c r="O7" s="5" t="str">
        <f>"001832"</f>
        <v>001832</v>
      </c>
      <c r="P7" s="4">
        <v>43243</v>
      </c>
      <c r="Q7" s="7">
        <v>34.912080000000003</v>
      </c>
      <c r="R7" s="7">
        <v>3.4580700000000002</v>
      </c>
      <c r="S7" s="7">
        <v>31.45401</v>
      </c>
      <c r="T7" s="5">
        <v>70</v>
      </c>
      <c r="U7" s="4">
        <v>43257</v>
      </c>
      <c r="V7" s="5">
        <v>9480828222</v>
      </c>
      <c r="W7" s="6" t="s">
        <v>46</v>
      </c>
      <c r="X7" s="5" t="s">
        <v>28</v>
      </c>
      <c r="Y7" s="6" t="s">
        <v>29</v>
      </c>
      <c r="Z7" s="5" t="s">
        <v>49</v>
      </c>
      <c r="AA7" s="6" t="s">
        <v>50</v>
      </c>
      <c r="AB7" s="7">
        <v>0.34912080000000001</v>
      </c>
      <c r="AD7" s="8"/>
      <c r="AF7" s="8"/>
      <c r="AG7" s="8"/>
    </row>
    <row r="8" spans="1:33" x14ac:dyDescent="0.2">
      <c r="A8" s="12">
        <v>1818</v>
      </c>
      <c r="B8" s="13" t="s">
        <v>36</v>
      </c>
      <c r="C8" s="13">
        <v>43257</v>
      </c>
      <c r="D8" s="5">
        <v>85</v>
      </c>
      <c r="E8" s="6" t="s">
        <v>60</v>
      </c>
      <c r="F8" s="5" t="s">
        <v>76</v>
      </c>
      <c r="G8" s="6" t="s">
        <v>77</v>
      </c>
      <c r="H8" s="5" t="str">
        <f>"000145"</f>
        <v>000145</v>
      </c>
      <c r="I8" s="4">
        <v>42903</v>
      </c>
      <c r="J8" s="5" t="str">
        <f>"000004"</f>
        <v>000004</v>
      </c>
      <c r="K8" s="4">
        <v>43212</v>
      </c>
      <c r="L8" s="5" t="str">
        <f>"000026"</f>
        <v>000026</v>
      </c>
      <c r="M8" s="4">
        <v>43212</v>
      </c>
      <c r="N8" s="5">
        <v>17</v>
      </c>
      <c r="O8" s="5" t="str">
        <f>"001986"</f>
        <v>001986</v>
      </c>
      <c r="P8" s="4">
        <v>43246</v>
      </c>
      <c r="Q8" s="7">
        <v>14.988950000000001</v>
      </c>
      <c r="R8" s="7">
        <v>1.48976</v>
      </c>
      <c r="S8" s="7">
        <v>13.49919</v>
      </c>
      <c r="T8" s="5">
        <v>70</v>
      </c>
      <c r="U8" s="4">
        <v>43257</v>
      </c>
      <c r="V8" s="5">
        <v>9480828222</v>
      </c>
      <c r="W8" s="6" t="s">
        <v>46</v>
      </c>
      <c r="X8" s="5" t="s">
        <v>28</v>
      </c>
      <c r="Y8" s="6" t="s">
        <v>29</v>
      </c>
      <c r="Z8" s="5" t="s">
        <v>49</v>
      </c>
      <c r="AA8" s="6" t="s">
        <v>50</v>
      </c>
      <c r="AB8" s="7">
        <v>0.14988950000000001</v>
      </c>
      <c r="AD8" s="8"/>
      <c r="AF8" s="8"/>
      <c r="AG8" s="8"/>
    </row>
    <row r="9" spans="1:33" x14ac:dyDescent="0.2">
      <c r="A9" s="12">
        <v>2323</v>
      </c>
      <c r="B9" s="13" t="s">
        <v>36</v>
      </c>
      <c r="C9" s="13">
        <v>43269</v>
      </c>
      <c r="D9" s="5">
        <v>85</v>
      </c>
      <c r="E9" s="6" t="s">
        <v>60</v>
      </c>
      <c r="F9" s="5" t="s">
        <v>78</v>
      </c>
      <c r="G9" s="6" t="s">
        <v>79</v>
      </c>
      <c r="H9" s="5" t="str">
        <f>"000031"</f>
        <v>000031</v>
      </c>
      <c r="I9" s="4">
        <v>42467</v>
      </c>
      <c r="J9" s="5" t="str">
        <f>"000073"</f>
        <v>000073</v>
      </c>
      <c r="K9" s="4">
        <v>42551</v>
      </c>
      <c r="L9" s="5" t="str">
        <f>"000362"</f>
        <v>000362</v>
      </c>
      <c r="M9" s="4">
        <v>42628</v>
      </c>
      <c r="N9" s="5">
        <v>16</v>
      </c>
      <c r="O9" s="5" t="str">
        <f>"002556"</f>
        <v>002556</v>
      </c>
      <c r="P9" s="4">
        <v>43265</v>
      </c>
      <c r="Q9" s="7">
        <v>19.966699999999999</v>
      </c>
      <c r="R9" s="7">
        <v>2.6516500000000001</v>
      </c>
      <c r="S9" s="7">
        <v>17.315049999999999</v>
      </c>
      <c r="T9" s="5">
        <v>90</v>
      </c>
      <c r="U9" s="4">
        <v>43269</v>
      </c>
      <c r="V9" s="5">
        <v>9902103553</v>
      </c>
      <c r="W9" s="6" t="s">
        <v>56</v>
      </c>
      <c r="X9" s="5" t="s">
        <v>44</v>
      </c>
      <c r="Y9" s="6" t="s">
        <v>43</v>
      </c>
      <c r="Z9" s="5" t="s">
        <v>49</v>
      </c>
      <c r="AA9" s="6" t="s">
        <v>50</v>
      </c>
      <c r="AB9" s="7">
        <v>0.19966699999999998</v>
      </c>
      <c r="AD9" s="8"/>
      <c r="AF9" s="8"/>
      <c r="AG9" s="8"/>
    </row>
    <row r="10" spans="1:33" x14ac:dyDescent="0.2">
      <c r="A10" s="12">
        <v>2710</v>
      </c>
      <c r="B10" s="13" t="s">
        <v>36</v>
      </c>
      <c r="C10" s="13">
        <v>43278</v>
      </c>
      <c r="D10" s="5">
        <v>85</v>
      </c>
      <c r="E10" s="6" t="s">
        <v>60</v>
      </c>
      <c r="F10" s="5" t="s">
        <v>80</v>
      </c>
      <c r="G10" s="6" t="s">
        <v>81</v>
      </c>
      <c r="H10" s="5" t="str">
        <f>"000144"</f>
        <v>000144</v>
      </c>
      <c r="I10" s="4">
        <v>41517</v>
      </c>
      <c r="J10" s="5" t="str">
        <f>"000104"</f>
        <v>000104</v>
      </c>
      <c r="K10" s="4">
        <v>42612</v>
      </c>
      <c r="L10" s="5" t="str">
        <f>"000333"</f>
        <v>000333</v>
      </c>
      <c r="M10" s="4">
        <v>42612</v>
      </c>
      <c r="N10" s="5">
        <v>13</v>
      </c>
      <c r="O10" s="5" t="str">
        <f>"003039"</f>
        <v>003039</v>
      </c>
      <c r="P10" s="4">
        <v>43277</v>
      </c>
      <c r="Q10" s="7">
        <v>19.986070000000002</v>
      </c>
      <c r="R10" s="7">
        <v>2.6434099999999998</v>
      </c>
      <c r="S10" s="7">
        <v>17.342659999999999</v>
      </c>
      <c r="T10" s="5">
        <v>103</v>
      </c>
      <c r="U10" s="4">
        <v>43278</v>
      </c>
      <c r="V10" s="5">
        <v>9741414141</v>
      </c>
      <c r="W10" s="6" t="s">
        <v>82</v>
      </c>
      <c r="X10" s="5" t="s">
        <v>31</v>
      </c>
      <c r="Y10" s="6" t="s">
        <v>32</v>
      </c>
      <c r="Z10" s="5" t="s">
        <v>49</v>
      </c>
      <c r="AA10" s="6" t="s">
        <v>50</v>
      </c>
      <c r="AB10" s="7">
        <v>0.1998607</v>
      </c>
      <c r="AD10" s="8"/>
      <c r="AF10" s="8"/>
      <c r="AG10" s="8"/>
    </row>
    <row r="11" spans="1:33" x14ac:dyDescent="0.2">
      <c r="A11" s="12">
        <v>3069</v>
      </c>
      <c r="B11" s="13" t="s">
        <v>33</v>
      </c>
      <c r="C11" s="13">
        <v>43287</v>
      </c>
      <c r="D11" s="5">
        <v>85</v>
      </c>
      <c r="E11" s="6" t="s">
        <v>60</v>
      </c>
      <c r="F11" s="5" t="s">
        <v>83</v>
      </c>
      <c r="G11" s="6" t="s">
        <v>84</v>
      </c>
      <c r="H11" s="5" t="str">
        <f>"000143"</f>
        <v>000143</v>
      </c>
      <c r="I11" s="4">
        <v>41517</v>
      </c>
      <c r="J11" s="5" t="str">
        <f>"000103"</f>
        <v>000103</v>
      </c>
      <c r="K11" s="4">
        <v>42612</v>
      </c>
      <c r="L11" s="5" t="str">
        <f>"000334"</f>
        <v>000334</v>
      </c>
      <c r="M11" s="4">
        <v>42612</v>
      </c>
      <c r="N11" s="5">
        <v>13</v>
      </c>
      <c r="O11" s="5" t="str">
        <f>"003260"</f>
        <v>003260</v>
      </c>
      <c r="P11" s="4">
        <v>43283</v>
      </c>
      <c r="Q11" s="7">
        <v>19.963450000000002</v>
      </c>
      <c r="R11" s="7">
        <v>2.6508500000000002</v>
      </c>
      <c r="S11" s="7">
        <v>17.3126</v>
      </c>
      <c r="T11" s="5">
        <v>113</v>
      </c>
      <c r="U11" s="4">
        <v>43287</v>
      </c>
      <c r="V11" s="5">
        <v>9741414141</v>
      </c>
      <c r="W11" s="6" t="s">
        <v>85</v>
      </c>
      <c r="X11" s="5" t="s">
        <v>31</v>
      </c>
      <c r="Y11" s="6" t="s">
        <v>32</v>
      </c>
      <c r="Z11" s="5" t="s">
        <v>49</v>
      </c>
      <c r="AA11" s="6" t="s">
        <v>50</v>
      </c>
      <c r="AB11" s="7">
        <v>0.19963450000000002</v>
      </c>
      <c r="AD11" s="8"/>
      <c r="AF11" s="8"/>
      <c r="AG11" s="8"/>
    </row>
    <row r="12" spans="1:33" x14ac:dyDescent="0.2">
      <c r="A12" s="12">
        <v>3176</v>
      </c>
      <c r="B12" s="13" t="s">
        <v>33</v>
      </c>
      <c r="C12" s="13">
        <v>43290</v>
      </c>
      <c r="D12" s="5">
        <v>85</v>
      </c>
      <c r="E12" s="6" t="s">
        <v>60</v>
      </c>
      <c r="F12" s="5" t="s">
        <v>86</v>
      </c>
      <c r="G12" s="6" t="s">
        <v>87</v>
      </c>
      <c r="H12" s="5" t="str">
        <f>"000001"</f>
        <v>000001</v>
      </c>
      <c r="I12" s="4">
        <v>42462</v>
      </c>
      <c r="J12" s="5" t="str">
        <f>"000174"</f>
        <v>000174</v>
      </c>
      <c r="K12" s="4">
        <v>42704</v>
      </c>
      <c r="L12" s="5" t="str">
        <f>"000460"</f>
        <v>000460</v>
      </c>
      <c r="M12" s="4">
        <v>42705</v>
      </c>
      <c r="N12" s="5">
        <v>16</v>
      </c>
      <c r="O12" s="5" t="str">
        <f>"003387"</f>
        <v>003387</v>
      </c>
      <c r="P12" s="4">
        <v>43288</v>
      </c>
      <c r="Q12" s="7">
        <v>20.175799999999999</v>
      </c>
      <c r="R12" s="7">
        <v>2.7816000000000001</v>
      </c>
      <c r="S12" s="7">
        <v>17.394200000000001</v>
      </c>
      <c r="T12" s="5">
        <v>117</v>
      </c>
      <c r="U12" s="4">
        <v>43290</v>
      </c>
      <c r="V12" s="5">
        <v>9448063457</v>
      </c>
      <c r="W12" s="6" t="s">
        <v>88</v>
      </c>
      <c r="X12" s="5" t="s">
        <v>44</v>
      </c>
      <c r="Y12" s="6" t="s">
        <v>43</v>
      </c>
      <c r="Z12" s="5" t="s">
        <v>49</v>
      </c>
      <c r="AA12" s="6" t="s">
        <v>50</v>
      </c>
      <c r="AB12" s="7">
        <v>0.20175799999999999</v>
      </c>
      <c r="AD12" s="8"/>
      <c r="AF12" s="8"/>
      <c r="AG12" s="8"/>
    </row>
    <row r="13" spans="1:33" x14ac:dyDescent="0.2">
      <c r="A13" s="12">
        <v>3313</v>
      </c>
      <c r="B13" s="13" t="s">
        <v>33</v>
      </c>
      <c r="C13" s="13">
        <v>43297</v>
      </c>
      <c r="D13" s="5">
        <v>85</v>
      </c>
      <c r="E13" s="6" t="s">
        <v>60</v>
      </c>
      <c r="F13" s="5" t="s">
        <v>89</v>
      </c>
      <c r="G13" s="6" t="s">
        <v>90</v>
      </c>
      <c r="H13" s="5" t="str">
        <f>"000121"</f>
        <v>000121</v>
      </c>
      <c r="I13" s="4">
        <v>42530</v>
      </c>
      <c r="J13" s="5" t="str">
        <f>"000179"</f>
        <v>000179</v>
      </c>
      <c r="K13" s="4">
        <v>42734</v>
      </c>
      <c r="L13" s="5" t="str">
        <f>"000492"</f>
        <v>000492</v>
      </c>
      <c r="M13" s="4">
        <v>42734</v>
      </c>
      <c r="N13" s="5">
        <v>16</v>
      </c>
      <c r="O13" s="5" t="str">
        <f>"003466"</f>
        <v>003466</v>
      </c>
      <c r="P13" s="4">
        <v>43291</v>
      </c>
      <c r="Q13" s="7">
        <v>4.2970800000000002</v>
      </c>
      <c r="R13" s="7">
        <v>0.55054999999999998</v>
      </c>
      <c r="S13" s="7">
        <v>3.7465299999999999</v>
      </c>
      <c r="T13" s="5">
        <v>125</v>
      </c>
      <c r="U13" s="4">
        <v>43297</v>
      </c>
      <c r="V13" s="5">
        <v>7411130074</v>
      </c>
      <c r="W13" s="6" t="s">
        <v>52</v>
      </c>
      <c r="X13" s="5" t="s">
        <v>31</v>
      </c>
      <c r="Y13" s="6" t="s">
        <v>32</v>
      </c>
      <c r="Z13" s="5" t="s">
        <v>49</v>
      </c>
      <c r="AA13" s="6" t="s">
        <v>50</v>
      </c>
      <c r="AB13" s="7">
        <v>4.2970800000000003E-2</v>
      </c>
      <c r="AD13" s="8"/>
      <c r="AF13" s="8"/>
      <c r="AG13" s="8"/>
    </row>
    <row r="14" spans="1:33" x14ac:dyDescent="0.2">
      <c r="A14" s="12">
        <v>3314</v>
      </c>
      <c r="B14" s="13" t="s">
        <v>33</v>
      </c>
      <c r="C14" s="13">
        <v>43297</v>
      </c>
      <c r="D14" s="5">
        <v>85</v>
      </c>
      <c r="E14" s="6" t="s">
        <v>60</v>
      </c>
      <c r="F14" s="5" t="s">
        <v>91</v>
      </c>
      <c r="G14" s="6" t="s">
        <v>92</v>
      </c>
      <c r="H14" s="5" t="str">
        <f>"000243"</f>
        <v>000243</v>
      </c>
      <c r="I14" s="4">
        <v>41695</v>
      </c>
      <c r="J14" s="5" t="str">
        <f>"000149"</f>
        <v>000149</v>
      </c>
      <c r="K14" s="4">
        <v>42689</v>
      </c>
      <c r="L14" s="5" t="str">
        <f>"000430"</f>
        <v>000430</v>
      </c>
      <c r="M14" s="4">
        <v>42703</v>
      </c>
      <c r="N14" s="5">
        <v>11</v>
      </c>
      <c r="O14" s="5" t="str">
        <f>"003502"</f>
        <v>003502</v>
      </c>
      <c r="P14" s="4">
        <v>43291</v>
      </c>
      <c r="Q14" s="7">
        <v>12.99117</v>
      </c>
      <c r="R14" s="7">
        <v>1.5310600000000001</v>
      </c>
      <c r="S14" s="7">
        <v>11.46011</v>
      </c>
      <c r="T14" s="5">
        <v>125</v>
      </c>
      <c r="U14" s="4">
        <v>43297</v>
      </c>
      <c r="V14" s="5">
        <v>9448122522</v>
      </c>
      <c r="W14" s="6" t="s">
        <v>93</v>
      </c>
      <c r="X14" s="5" t="s">
        <v>31</v>
      </c>
      <c r="Y14" s="6" t="s">
        <v>32</v>
      </c>
      <c r="Z14" s="5" t="s">
        <v>49</v>
      </c>
      <c r="AA14" s="6" t="s">
        <v>50</v>
      </c>
      <c r="AB14" s="7">
        <v>0.12991169999999999</v>
      </c>
      <c r="AD14" s="8"/>
      <c r="AF14" s="8"/>
      <c r="AG14" s="8"/>
    </row>
    <row r="15" spans="1:33" x14ac:dyDescent="0.2">
      <c r="A15" s="12">
        <v>4110</v>
      </c>
      <c r="B15" s="13" t="s">
        <v>33</v>
      </c>
      <c r="C15" s="13">
        <v>43308</v>
      </c>
      <c r="D15" s="5">
        <v>85</v>
      </c>
      <c r="E15" s="6" t="s">
        <v>60</v>
      </c>
      <c r="F15" s="5" t="s">
        <v>94</v>
      </c>
      <c r="G15" s="6" t="s">
        <v>95</v>
      </c>
      <c r="H15" s="5" t="str">
        <f>"000016"</f>
        <v>000016</v>
      </c>
      <c r="I15" s="4">
        <v>42625</v>
      </c>
      <c r="J15" s="5" t="str">
        <f>"000029"</f>
        <v>000029</v>
      </c>
      <c r="K15" s="4">
        <v>43018</v>
      </c>
      <c r="L15" s="5" t="str">
        <f>"000028"</f>
        <v>000028</v>
      </c>
      <c r="M15" s="4">
        <v>43018</v>
      </c>
      <c r="N15" s="5">
        <v>16</v>
      </c>
      <c r="O15" s="5" t="str">
        <f>"004565"</f>
        <v>004565</v>
      </c>
      <c r="P15" s="4">
        <v>43313</v>
      </c>
      <c r="Q15" s="7">
        <v>20.748650000000001</v>
      </c>
      <c r="R15" s="7">
        <v>2.54982</v>
      </c>
      <c r="S15" s="7">
        <v>18.198830000000001</v>
      </c>
      <c r="T15" s="5">
        <v>146</v>
      </c>
      <c r="U15" s="4">
        <v>43308</v>
      </c>
      <c r="V15" s="5">
        <v>9980452347</v>
      </c>
      <c r="W15" s="6" t="s">
        <v>96</v>
      </c>
      <c r="X15" s="5" t="s">
        <v>34</v>
      </c>
      <c r="Y15" s="6" t="s">
        <v>35</v>
      </c>
      <c r="Z15" s="5" t="s">
        <v>47</v>
      </c>
      <c r="AA15" s="6" t="s">
        <v>48</v>
      </c>
      <c r="AB15" s="7">
        <v>0.20748650000000002</v>
      </c>
      <c r="AD15" s="8"/>
      <c r="AF15" s="8"/>
      <c r="AG15" s="8"/>
    </row>
    <row r="16" spans="1:33" x14ac:dyDescent="0.2">
      <c r="A16" s="12">
        <v>4111</v>
      </c>
      <c r="B16" s="13" t="s">
        <v>33</v>
      </c>
      <c r="C16" s="13">
        <v>43308</v>
      </c>
      <c r="D16" s="5">
        <v>85</v>
      </c>
      <c r="E16" s="6" t="s">
        <v>60</v>
      </c>
      <c r="F16" s="5" t="s">
        <v>94</v>
      </c>
      <c r="G16" s="6" t="s">
        <v>95</v>
      </c>
      <c r="H16" s="5" t="str">
        <f>"000016"</f>
        <v>000016</v>
      </c>
      <c r="I16" s="4">
        <v>42625</v>
      </c>
      <c r="J16" s="5" t="str">
        <f>"000029"</f>
        <v>000029</v>
      </c>
      <c r="K16" s="4">
        <v>43018</v>
      </c>
      <c r="L16" s="5" t="str">
        <f>"000028"</f>
        <v>000028</v>
      </c>
      <c r="M16" s="4">
        <v>43018</v>
      </c>
      <c r="N16" s="5">
        <v>16</v>
      </c>
      <c r="O16" s="5" t="str">
        <f>"004565"</f>
        <v>004565</v>
      </c>
      <c r="P16" s="4">
        <v>43313</v>
      </c>
      <c r="Q16" s="7">
        <v>7.5051899999999998</v>
      </c>
      <c r="R16" s="7">
        <v>0.92835999999999996</v>
      </c>
      <c r="S16" s="7">
        <v>6.5768300000000002</v>
      </c>
      <c r="T16" s="5">
        <v>146</v>
      </c>
      <c r="U16" s="4">
        <v>43308</v>
      </c>
      <c r="V16" s="5">
        <v>9980452347</v>
      </c>
      <c r="W16" s="6" t="s">
        <v>96</v>
      </c>
      <c r="X16" s="5" t="s">
        <v>34</v>
      </c>
      <c r="Y16" s="6" t="s">
        <v>35</v>
      </c>
      <c r="Z16" s="5" t="s">
        <v>47</v>
      </c>
      <c r="AA16" s="6" t="s">
        <v>48</v>
      </c>
      <c r="AB16" s="7">
        <v>7.5051900000000005E-2</v>
      </c>
      <c r="AD16" s="8"/>
      <c r="AF16" s="8"/>
      <c r="AG16" s="8"/>
    </row>
    <row r="17" spans="1:33" x14ac:dyDescent="0.2">
      <c r="A17" s="12">
        <v>4288</v>
      </c>
      <c r="B17" s="13" t="s">
        <v>30</v>
      </c>
      <c r="C17" s="13">
        <v>43315</v>
      </c>
      <c r="D17" s="5">
        <v>85</v>
      </c>
      <c r="E17" s="6" t="s">
        <v>60</v>
      </c>
      <c r="F17" s="5" t="s">
        <v>97</v>
      </c>
      <c r="G17" s="6" t="s">
        <v>98</v>
      </c>
      <c r="H17" s="5" t="str">
        <f>"000030"</f>
        <v>000030</v>
      </c>
      <c r="I17" s="4">
        <v>42467</v>
      </c>
      <c r="J17" s="5" t="str">
        <f>"00"</f>
        <v>00</v>
      </c>
      <c r="K17" s="4">
        <v>211</v>
      </c>
      <c r="L17" s="5" t="str">
        <f>"000570"</f>
        <v>000570</v>
      </c>
      <c r="M17" s="4">
        <v>42787</v>
      </c>
      <c r="N17" s="5">
        <v>16</v>
      </c>
      <c r="O17" s="5" t="str">
        <f>"004550"</f>
        <v>004550</v>
      </c>
      <c r="P17" s="4">
        <v>43309</v>
      </c>
      <c r="Q17" s="7">
        <v>19.931039999999999</v>
      </c>
      <c r="R17" s="7">
        <v>2.6072000000000002</v>
      </c>
      <c r="S17" s="7">
        <v>17.323840000000001</v>
      </c>
      <c r="T17" s="5">
        <v>152</v>
      </c>
      <c r="U17" s="4">
        <v>43315</v>
      </c>
      <c r="V17" s="5">
        <v>9902103553</v>
      </c>
      <c r="W17" s="6" t="s">
        <v>99</v>
      </c>
      <c r="X17" s="5" t="s">
        <v>44</v>
      </c>
      <c r="Y17" s="6" t="s">
        <v>43</v>
      </c>
      <c r="Z17" s="5" t="s">
        <v>57</v>
      </c>
      <c r="AA17" s="6" t="s">
        <v>58</v>
      </c>
      <c r="AB17" s="7">
        <v>0.1993104</v>
      </c>
      <c r="AD17" s="8"/>
      <c r="AF17" s="8"/>
      <c r="AG17" s="8"/>
    </row>
    <row r="18" spans="1:33" x14ac:dyDescent="0.2">
      <c r="A18" s="12">
        <v>4289</v>
      </c>
      <c r="B18" s="13" t="s">
        <v>30</v>
      </c>
      <c r="C18" s="13">
        <v>43315</v>
      </c>
      <c r="D18" s="5">
        <v>85</v>
      </c>
      <c r="E18" s="6" t="s">
        <v>60</v>
      </c>
      <c r="F18" s="5" t="s">
        <v>100</v>
      </c>
      <c r="G18" s="6" t="s">
        <v>101</v>
      </c>
      <c r="H18" s="5" t="str">
        <f>"000029"</f>
        <v>000029</v>
      </c>
      <c r="I18" s="4">
        <v>42467</v>
      </c>
      <c r="J18" s="5" t="str">
        <f>"0"</f>
        <v>0</v>
      </c>
      <c r="K18" s="4"/>
      <c r="L18" s="5" t="str">
        <f>"000571"</f>
        <v>000571</v>
      </c>
      <c r="M18" s="4">
        <v>42787</v>
      </c>
      <c r="N18" s="5">
        <v>16</v>
      </c>
      <c r="O18" s="5" t="str">
        <f>"004551"</f>
        <v>004551</v>
      </c>
      <c r="P18" s="4">
        <v>43309</v>
      </c>
      <c r="Q18" s="7">
        <v>19.695430000000002</v>
      </c>
      <c r="R18" s="7">
        <v>2.5805600000000002</v>
      </c>
      <c r="S18" s="7">
        <v>17.11487</v>
      </c>
      <c r="T18" s="5">
        <v>152</v>
      </c>
      <c r="U18" s="4">
        <v>43315</v>
      </c>
      <c r="V18" s="5">
        <v>9902103553</v>
      </c>
      <c r="W18" s="6" t="s">
        <v>99</v>
      </c>
      <c r="X18" s="5" t="s">
        <v>44</v>
      </c>
      <c r="Y18" s="6" t="s">
        <v>43</v>
      </c>
      <c r="Z18" s="5" t="s">
        <v>57</v>
      </c>
      <c r="AA18" s="6" t="s">
        <v>58</v>
      </c>
      <c r="AB18" s="7">
        <v>0.19695430000000003</v>
      </c>
      <c r="AD18" s="8"/>
      <c r="AF18" s="8"/>
      <c r="AG18" s="8"/>
    </row>
    <row r="19" spans="1:33" x14ac:dyDescent="0.2">
      <c r="A19" s="12">
        <v>4491</v>
      </c>
      <c r="B19" s="13" t="s">
        <v>30</v>
      </c>
      <c r="C19" s="13">
        <v>43318</v>
      </c>
      <c r="D19" s="5">
        <v>85</v>
      </c>
      <c r="E19" s="6" t="s">
        <v>60</v>
      </c>
      <c r="F19" s="5" t="s">
        <v>94</v>
      </c>
      <c r="G19" s="6" t="s">
        <v>95</v>
      </c>
      <c r="H19" s="5" t="str">
        <f>"000016"</f>
        <v>000016</v>
      </c>
      <c r="I19" s="4">
        <v>42625</v>
      </c>
      <c r="J19" s="5" t="str">
        <f>"000029"</f>
        <v>000029</v>
      </c>
      <c r="K19" s="4">
        <v>43018</v>
      </c>
      <c r="L19" s="5" t="str">
        <f>"000028"</f>
        <v>000028</v>
      </c>
      <c r="M19" s="4">
        <v>43018</v>
      </c>
      <c r="N19" s="5">
        <v>16</v>
      </c>
      <c r="O19" s="5" t="str">
        <f>"004565"</f>
        <v>004565</v>
      </c>
      <c r="P19" s="4">
        <v>43313</v>
      </c>
      <c r="Q19" s="7">
        <v>16.944700000000001</v>
      </c>
      <c r="R19" s="7">
        <v>2.0853999999999999</v>
      </c>
      <c r="S19" s="7">
        <v>14.859299999999999</v>
      </c>
      <c r="T19" s="5">
        <v>157</v>
      </c>
      <c r="U19" s="4">
        <v>43318</v>
      </c>
      <c r="V19" s="5">
        <v>9980452347</v>
      </c>
      <c r="W19" s="6" t="s">
        <v>96</v>
      </c>
      <c r="X19" s="5" t="s">
        <v>34</v>
      </c>
      <c r="Y19" s="6" t="s">
        <v>35</v>
      </c>
      <c r="Z19" s="5" t="s">
        <v>47</v>
      </c>
      <c r="AA19" s="6" t="s">
        <v>48</v>
      </c>
      <c r="AB19" s="7">
        <v>0.16944700000000001</v>
      </c>
      <c r="AD19" s="8"/>
      <c r="AF19" s="8"/>
      <c r="AG19" s="8"/>
    </row>
    <row r="20" spans="1:33" x14ac:dyDescent="0.2">
      <c r="A20" s="12">
        <v>4492</v>
      </c>
      <c r="B20" s="13" t="s">
        <v>30</v>
      </c>
      <c r="C20" s="13">
        <v>43318</v>
      </c>
      <c r="D20" s="5">
        <v>85</v>
      </c>
      <c r="E20" s="6" t="s">
        <v>60</v>
      </c>
      <c r="F20" s="5" t="s">
        <v>102</v>
      </c>
      <c r="G20" s="6" t="s">
        <v>103</v>
      </c>
      <c r="H20" s="5" t="str">
        <f>"000191"</f>
        <v>000191</v>
      </c>
      <c r="I20" s="4">
        <v>42731</v>
      </c>
      <c r="J20" s="5" t="str">
        <f>"000224"</f>
        <v>000224</v>
      </c>
      <c r="K20" s="4">
        <v>42793</v>
      </c>
      <c r="L20" s="5" t="str">
        <f>"000591"</f>
        <v>000591</v>
      </c>
      <c r="M20" s="4">
        <v>42794</v>
      </c>
      <c r="N20" s="5">
        <v>16</v>
      </c>
      <c r="O20" s="5" t="str">
        <f>"004707"</f>
        <v>004707</v>
      </c>
      <c r="P20" s="4">
        <v>43314</v>
      </c>
      <c r="Q20" s="7">
        <v>3.8975599999999999</v>
      </c>
      <c r="R20" s="7">
        <v>0.50044</v>
      </c>
      <c r="S20" s="7">
        <v>3.3971200000000001</v>
      </c>
      <c r="T20" s="5">
        <v>159</v>
      </c>
      <c r="U20" s="4">
        <v>43318</v>
      </c>
      <c r="V20" s="5">
        <v>9663779514</v>
      </c>
      <c r="W20" s="6" t="s">
        <v>104</v>
      </c>
      <c r="X20" s="5" t="s">
        <v>53</v>
      </c>
      <c r="Y20" s="6" t="s">
        <v>54</v>
      </c>
      <c r="Z20" s="5" t="s">
        <v>49</v>
      </c>
      <c r="AA20" s="6" t="s">
        <v>50</v>
      </c>
      <c r="AB20" s="7">
        <v>3.8975599999999999E-2</v>
      </c>
      <c r="AD20" s="8"/>
      <c r="AF20" s="8"/>
      <c r="AG20" s="8"/>
    </row>
    <row r="21" spans="1:33" x14ac:dyDescent="0.2">
      <c r="A21" s="12">
        <v>4493</v>
      </c>
      <c r="B21" s="13" t="s">
        <v>30</v>
      </c>
      <c r="C21" s="13">
        <v>43318</v>
      </c>
      <c r="D21" s="5">
        <v>85</v>
      </c>
      <c r="E21" s="6" t="s">
        <v>60</v>
      </c>
      <c r="F21" s="5" t="s">
        <v>63</v>
      </c>
      <c r="G21" s="6" t="s">
        <v>64</v>
      </c>
      <c r="H21" s="5" t="str">
        <f>"000060"</f>
        <v>000060</v>
      </c>
      <c r="I21" s="4">
        <v>42503</v>
      </c>
      <c r="J21" s="5" t="str">
        <f>"000010"</f>
        <v>000010</v>
      </c>
      <c r="K21" s="4">
        <v>43216</v>
      </c>
      <c r="L21" s="5" t="str">
        <f>"000032"</f>
        <v>000032</v>
      </c>
      <c r="M21" s="4">
        <v>43216</v>
      </c>
      <c r="N21" s="5">
        <v>15</v>
      </c>
      <c r="O21" s="5" t="str">
        <f>""</f>
        <v/>
      </c>
      <c r="P21" s="4"/>
      <c r="Q21" s="7">
        <v>4.7262500000000003</v>
      </c>
      <c r="R21" s="7">
        <v>0.61904999999999999</v>
      </c>
      <c r="S21" s="7">
        <v>4.1071999999999997</v>
      </c>
      <c r="T21" s="5">
        <v>159</v>
      </c>
      <c r="U21" s="4">
        <v>43318</v>
      </c>
      <c r="V21" s="5">
        <v>9611508999</v>
      </c>
      <c r="W21" s="6" t="s">
        <v>65</v>
      </c>
      <c r="X21" s="5" t="s">
        <v>31</v>
      </c>
      <c r="Y21" s="6" t="s">
        <v>32</v>
      </c>
      <c r="Z21" s="5" t="s">
        <v>49</v>
      </c>
      <c r="AA21" s="6" t="s">
        <v>50</v>
      </c>
      <c r="AB21" s="7">
        <v>4.7262500000000006E-2</v>
      </c>
      <c r="AD21" s="8"/>
      <c r="AF21" s="8"/>
      <c r="AG21" s="8"/>
    </row>
    <row r="22" spans="1:33" x14ac:dyDescent="0.2">
      <c r="A22" s="12">
        <v>4825</v>
      </c>
      <c r="B22" s="13" t="s">
        <v>30</v>
      </c>
      <c r="C22" s="13">
        <v>43326</v>
      </c>
      <c r="D22" s="5">
        <v>85</v>
      </c>
      <c r="E22" s="6" t="s">
        <v>60</v>
      </c>
      <c r="F22" s="5" t="s">
        <v>105</v>
      </c>
      <c r="G22" s="6" t="s">
        <v>106</v>
      </c>
      <c r="H22" s="5" t="str">
        <f>"000265"</f>
        <v>000265</v>
      </c>
      <c r="I22" s="4">
        <v>41701</v>
      </c>
      <c r="J22" s="5" t="str">
        <f>"000055"</f>
        <v>000055</v>
      </c>
      <c r="K22" s="4">
        <v>41788</v>
      </c>
      <c r="L22" s="5" t="str">
        <f>"000086"</f>
        <v>000086</v>
      </c>
      <c r="M22" s="4">
        <v>41790</v>
      </c>
      <c r="N22" s="5">
        <v>13</v>
      </c>
      <c r="O22" s="5" t="str">
        <f>"005491"</f>
        <v>005491</v>
      </c>
      <c r="P22" s="4">
        <v>42411</v>
      </c>
      <c r="Q22" s="7">
        <v>10.32114</v>
      </c>
      <c r="R22" s="7">
        <v>1.2916099999999999</v>
      </c>
      <c r="S22" s="7">
        <v>9.0295299999999994</v>
      </c>
      <c r="T22" s="5">
        <v>168</v>
      </c>
      <c r="U22" s="4">
        <v>43326</v>
      </c>
      <c r="V22" s="5">
        <v>9449659478</v>
      </c>
      <c r="W22" s="6" t="s">
        <v>107</v>
      </c>
      <c r="X22" s="5" t="s">
        <v>31</v>
      </c>
      <c r="Y22" s="6" t="s">
        <v>32</v>
      </c>
      <c r="Z22" s="5" t="s">
        <v>49</v>
      </c>
      <c r="AA22" s="6" t="s">
        <v>50</v>
      </c>
      <c r="AB22" s="7">
        <v>0.10321139999999999</v>
      </c>
      <c r="AD22" s="8"/>
      <c r="AF22" s="8"/>
      <c r="AG22" s="8"/>
    </row>
    <row r="23" spans="1:33" x14ac:dyDescent="0.2">
      <c r="A23" s="12">
        <v>4826</v>
      </c>
      <c r="B23" s="13" t="s">
        <v>30</v>
      </c>
      <c r="C23" s="13">
        <v>43326</v>
      </c>
      <c r="D23" s="5">
        <v>85</v>
      </c>
      <c r="E23" s="6" t="s">
        <v>60</v>
      </c>
      <c r="F23" s="5" t="s">
        <v>108</v>
      </c>
      <c r="G23" s="6" t="s">
        <v>109</v>
      </c>
      <c r="H23" s="5" t="str">
        <f>"000025"</f>
        <v>000025</v>
      </c>
      <c r="I23" s="4">
        <v>42467</v>
      </c>
      <c r="J23" s="5" t="str">
        <f>"000187"</f>
        <v>000187</v>
      </c>
      <c r="K23" s="4">
        <v>42734</v>
      </c>
      <c r="L23" s="5" t="str">
        <f>"000597"</f>
        <v>000597</v>
      </c>
      <c r="M23" s="4">
        <v>42794</v>
      </c>
      <c r="N23" s="5">
        <v>16</v>
      </c>
      <c r="O23" s="5" t="str">
        <f>"004912"</f>
        <v>004912</v>
      </c>
      <c r="P23" s="4">
        <v>43318</v>
      </c>
      <c r="Q23" s="7">
        <v>9.8414599999999997</v>
      </c>
      <c r="R23" s="7">
        <v>1.2770600000000001</v>
      </c>
      <c r="S23" s="7">
        <v>8.5643999999999991</v>
      </c>
      <c r="T23" s="5">
        <v>170</v>
      </c>
      <c r="U23" s="4">
        <v>43326</v>
      </c>
      <c r="V23" s="5">
        <v>9611508999</v>
      </c>
      <c r="W23" s="6" t="s">
        <v>65</v>
      </c>
      <c r="X23" s="5" t="s">
        <v>31</v>
      </c>
      <c r="Y23" s="6" t="s">
        <v>32</v>
      </c>
      <c r="Z23" s="5" t="s">
        <v>49</v>
      </c>
      <c r="AA23" s="6" t="s">
        <v>50</v>
      </c>
      <c r="AB23" s="7">
        <v>9.8414599999999991E-2</v>
      </c>
      <c r="AD23" s="8"/>
      <c r="AF23" s="8"/>
      <c r="AG23" s="8"/>
    </row>
    <row r="24" spans="1:33" x14ac:dyDescent="0.2">
      <c r="A24" s="12">
        <v>4827</v>
      </c>
      <c r="B24" s="13" t="s">
        <v>30</v>
      </c>
      <c r="C24" s="13">
        <v>43326</v>
      </c>
      <c r="D24" s="5">
        <v>85</v>
      </c>
      <c r="E24" s="6" t="s">
        <v>60</v>
      </c>
      <c r="F24" s="5" t="s">
        <v>110</v>
      </c>
      <c r="G24" s="6" t="s">
        <v>111</v>
      </c>
      <c r="H24" s="5" t="str">
        <f>"000067"</f>
        <v>000067</v>
      </c>
      <c r="I24" s="4">
        <v>42508</v>
      </c>
      <c r="J24" s="5" t="str">
        <f>"000247"</f>
        <v>000247</v>
      </c>
      <c r="K24" s="4">
        <v>42916</v>
      </c>
      <c r="L24" s="5" t="str">
        <f>"000673"</f>
        <v>000673</v>
      </c>
      <c r="M24" s="4">
        <v>42816</v>
      </c>
      <c r="N24" s="5">
        <v>16</v>
      </c>
      <c r="O24" s="5" t="str">
        <f>"005053"</f>
        <v>005053</v>
      </c>
      <c r="P24" s="4">
        <v>43322</v>
      </c>
      <c r="Q24" s="7">
        <v>20.895949999999999</v>
      </c>
      <c r="R24" s="7">
        <v>2.8113899999999998</v>
      </c>
      <c r="S24" s="7">
        <v>18.08456</v>
      </c>
      <c r="T24" s="5">
        <v>170</v>
      </c>
      <c r="U24" s="4">
        <v>43326</v>
      </c>
      <c r="V24" s="5">
        <v>9882233445</v>
      </c>
      <c r="W24" s="6" t="s">
        <v>112</v>
      </c>
      <c r="X24" s="5" t="s">
        <v>44</v>
      </c>
      <c r="Y24" s="6" t="s">
        <v>43</v>
      </c>
      <c r="Z24" s="5" t="s">
        <v>49</v>
      </c>
      <c r="AA24" s="6" t="s">
        <v>50</v>
      </c>
      <c r="AB24" s="7">
        <v>0.20895949999999999</v>
      </c>
      <c r="AD24" s="8"/>
      <c r="AF24" s="8"/>
      <c r="AG24" s="8"/>
    </row>
    <row r="25" spans="1:33" x14ac:dyDescent="0.2">
      <c r="A25" s="12">
        <v>5256</v>
      </c>
      <c r="B25" s="13" t="s">
        <v>38</v>
      </c>
      <c r="C25" s="13">
        <v>43346</v>
      </c>
      <c r="D25" s="5">
        <v>85</v>
      </c>
      <c r="E25" s="6" t="s">
        <v>60</v>
      </c>
      <c r="F25" s="5" t="s">
        <v>113</v>
      </c>
      <c r="G25" s="6" t="s">
        <v>114</v>
      </c>
      <c r="H25" s="5" t="str">
        <f>"000081"</f>
        <v>000081</v>
      </c>
      <c r="I25" s="4">
        <v>42517</v>
      </c>
      <c r="J25" s="5" t="str">
        <f>"000252"</f>
        <v>000252</v>
      </c>
      <c r="K25" s="4">
        <v>42825</v>
      </c>
      <c r="L25" s="5" t="str">
        <f>"000690"</f>
        <v>000690</v>
      </c>
      <c r="M25" s="4">
        <v>42825</v>
      </c>
      <c r="N25" s="5">
        <v>16</v>
      </c>
      <c r="O25" s="5" t="str">
        <f>"005426"</f>
        <v>005426</v>
      </c>
      <c r="P25" s="4">
        <v>43340</v>
      </c>
      <c r="Q25" s="7">
        <v>29.877800000000001</v>
      </c>
      <c r="R25" s="7">
        <v>3.8261699999999998</v>
      </c>
      <c r="S25" s="7">
        <v>26.051629999999999</v>
      </c>
      <c r="T25" s="5">
        <v>193</v>
      </c>
      <c r="U25" s="4">
        <v>43346</v>
      </c>
      <c r="V25" s="5">
        <v>9980601235</v>
      </c>
      <c r="W25" s="6" t="s">
        <v>115</v>
      </c>
      <c r="X25" s="5" t="s">
        <v>44</v>
      </c>
      <c r="Y25" s="6" t="s">
        <v>43</v>
      </c>
      <c r="Z25" s="5" t="s">
        <v>49</v>
      </c>
      <c r="AA25" s="6" t="s">
        <v>50</v>
      </c>
      <c r="AB25" s="7">
        <f>Q25/100</f>
        <v>0.29877799999999999</v>
      </c>
      <c r="AD25" s="8"/>
      <c r="AF25" s="8"/>
      <c r="AG25" s="8"/>
    </row>
    <row r="26" spans="1:33" x14ac:dyDescent="0.2">
      <c r="A26" s="12">
        <v>6102</v>
      </c>
      <c r="B26" s="13" t="s">
        <v>42</v>
      </c>
      <c r="C26" s="13">
        <v>43385</v>
      </c>
      <c r="D26" s="5">
        <v>85</v>
      </c>
      <c r="E26" s="6" t="s">
        <v>60</v>
      </c>
      <c r="F26" s="5" t="s">
        <v>116</v>
      </c>
      <c r="G26" s="6" t="s">
        <v>117</v>
      </c>
      <c r="H26" s="5" t="str">
        <f>"000067"</f>
        <v>000067</v>
      </c>
      <c r="I26" s="4">
        <v>42406</v>
      </c>
      <c r="J26" s="5" t="str">
        <f>"000051"</f>
        <v>000051</v>
      </c>
      <c r="K26" s="4">
        <v>42916</v>
      </c>
      <c r="L26" s="5" t="str">
        <f>"000173"</f>
        <v>000173</v>
      </c>
      <c r="M26" s="4">
        <v>42916</v>
      </c>
      <c r="N26" s="5">
        <v>16</v>
      </c>
      <c r="O26" s="5" t="str">
        <f>"006163"</f>
        <v>006163</v>
      </c>
      <c r="P26" s="4">
        <v>43377</v>
      </c>
      <c r="Q26" s="7">
        <v>12.03889</v>
      </c>
      <c r="R26" s="7">
        <v>1.5653600000000001</v>
      </c>
      <c r="S26" s="7">
        <v>10.47353</v>
      </c>
      <c r="T26" s="5">
        <v>229</v>
      </c>
      <c r="U26" s="4">
        <v>43385</v>
      </c>
      <c r="V26" s="5">
        <v>9611508999</v>
      </c>
      <c r="W26" s="6" t="s">
        <v>51</v>
      </c>
      <c r="X26" s="5" t="s">
        <v>31</v>
      </c>
      <c r="Y26" s="6" t="s">
        <v>32</v>
      </c>
      <c r="Z26" s="5" t="s">
        <v>49</v>
      </c>
      <c r="AA26" s="6" t="s">
        <v>50</v>
      </c>
      <c r="AB26" s="7">
        <f>Q26/100</f>
        <v>0.12038890000000001</v>
      </c>
      <c r="AD26" s="8"/>
      <c r="AF26" s="8"/>
      <c r="AG26" s="8"/>
    </row>
    <row r="27" spans="1:33" x14ac:dyDescent="0.2">
      <c r="A27" s="12">
        <v>6103</v>
      </c>
      <c r="B27" s="13" t="s">
        <v>42</v>
      </c>
      <c r="C27" s="13">
        <v>43385</v>
      </c>
      <c r="D27" s="5">
        <v>85</v>
      </c>
      <c r="E27" s="6" t="s">
        <v>60</v>
      </c>
      <c r="F27" s="5" t="s">
        <v>116</v>
      </c>
      <c r="G27" s="6" t="s">
        <v>117</v>
      </c>
      <c r="H27" s="5" t="str">
        <f>"000067"</f>
        <v>000067</v>
      </c>
      <c r="I27" s="4">
        <v>42406</v>
      </c>
      <c r="J27" s="5" t="str">
        <f>"000051"</f>
        <v>000051</v>
      </c>
      <c r="K27" s="4">
        <v>42916</v>
      </c>
      <c r="L27" s="5" t="str">
        <f>"000173"</f>
        <v>000173</v>
      </c>
      <c r="M27" s="4">
        <v>42916</v>
      </c>
      <c r="N27" s="5">
        <v>16</v>
      </c>
      <c r="O27" s="5" t="str">
        <f>"006163"</f>
        <v>006163</v>
      </c>
      <c r="P27" s="4">
        <v>43377</v>
      </c>
      <c r="Q27" s="7">
        <v>12.03889</v>
      </c>
      <c r="R27" s="7">
        <v>1.5653600000000001</v>
      </c>
      <c r="S27" s="7">
        <v>10.47353</v>
      </c>
      <c r="T27" s="5">
        <v>229</v>
      </c>
      <c r="U27" s="4">
        <v>43385</v>
      </c>
      <c r="V27" s="5">
        <v>9611508999</v>
      </c>
      <c r="W27" s="6" t="s">
        <v>51</v>
      </c>
      <c r="X27" s="5" t="s">
        <v>31</v>
      </c>
      <c r="Y27" s="6" t="s">
        <v>32</v>
      </c>
      <c r="Z27" s="5" t="s">
        <v>49</v>
      </c>
      <c r="AA27" s="6" t="s">
        <v>50</v>
      </c>
      <c r="AB27" s="7">
        <f>Q27/100</f>
        <v>0.12038890000000001</v>
      </c>
      <c r="AD27" s="8"/>
      <c r="AF27" s="8"/>
      <c r="AG27" s="8"/>
    </row>
    <row r="28" spans="1:33" x14ac:dyDescent="0.2">
      <c r="A28" s="12">
        <v>6558</v>
      </c>
      <c r="B28" s="13" t="s">
        <v>42</v>
      </c>
      <c r="C28" s="13">
        <v>43389</v>
      </c>
      <c r="D28" s="5">
        <v>85</v>
      </c>
      <c r="E28" s="6" t="s">
        <v>60</v>
      </c>
      <c r="F28" s="5" t="s">
        <v>118</v>
      </c>
      <c r="G28" s="6" t="s">
        <v>119</v>
      </c>
      <c r="H28" s="5" t="str">
        <f>"000022"</f>
        <v>000022</v>
      </c>
      <c r="I28" s="4">
        <v>42937</v>
      </c>
      <c r="J28" s="5" t="str">
        <f>"000013"</f>
        <v>000013</v>
      </c>
      <c r="K28" s="4">
        <v>42937</v>
      </c>
      <c r="L28" s="5" t="str">
        <f>"000023"</f>
        <v>000023</v>
      </c>
      <c r="M28" s="4">
        <v>42937</v>
      </c>
      <c r="N28" s="5">
        <v>16</v>
      </c>
      <c r="O28" s="5" t="str">
        <f>"006652"</f>
        <v>006652</v>
      </c>
      <c r="P28" s="4">
        <v>43385</v>
      </c>
      <c r="Q28" s="7">
        <v>10.300750000000001</v>
      </c>
      <c r="R28" s="7">
        <v>1.1639699999999999</v>
      </c>
      <c r="S28" s="7">
        <v>9.1367799999999999</v>
      </c>
      <c r="T28" s="5">
        <v>239</v>
      </c>
      <c r="U28" s="4">
        <v>43389</v>
      </c>
      <c r="V28" s="5">
        <v>9845470283</v>
      </c>
      <c r="W28" s="6" t="s">
        <v>120</v>
      </c>
      <c r="X28" s="5" t="s">
        <v>31</v>
      </c>
      <c r="Y28" s="6" t="s">
        <v>32</v>
      </c>
      <c r="Z28" s="5" t="s">
        <v>49</v>
      </c>
      <c r="AA28" s="6" t="s">
        <v>50</v>
      </c>
      <c r="AB28" s="7">
        <f>Q28/100</f>
        <v>0.1030075</v>
      </c>
      <c r="AD28" s="8"/>
      <c r="AF28" s="8"/>
      <c r="AG28" s="8"/>
    </row>
    <row r="29" spans="1:33" x14ac:dyDescent="0.2">
      <c r="A29" s="12">
        <v>6994</v>
      </c>
      <c r="B29" s="13" t="s">
        <v>42</v>
      </c>
      <c r="C29" s="13">
        <v>43403</v>
      </c>
      <c r="D29" s="5">
        <v>85</v>
      </c>
      <c r="E29" s="6" t="s">
        <v>60</v>
      </c>
      <c r="F29" s="5" t="s">
        <v>121</v>
      </c>
      <c r="G29" s="6" t="s">
        <v>122</v>
      </c>
      <c r="H29" s="5" t="str">
        <f>"000193"</f>
        <v>000193</v>
      </c>
      <c r="I29" s="4">
        <v>42731</v>
      </c>
      <c r="J29" s="5" t="str">
        <f>"000246"</f>
        <v>000246</v>
      </c>
      <c r="K29" s="4">
        <v>42818</v>
      </c>
      <c r="L29" s="5" t="str">
        <f>"000668"</f>
        <v>000668</v>
      </c>
      <c r="M29" s="4">
        <v>42821</v>
      </c>
      <c r="N29" s="5">
        <v>16</v>
      </c>
      <c r="O29" s="5" t="str">
        <f>"006993"</f>
        <v>006993</v>
      </c>
      <c r="P29" s="4">
        <v>43400</v>
      </c>
      <c r="Q29" s="7">
        <v>4.73299</v>
      </c>
      <c r="R29" s="7">
        <v>0.60482000000000002</v>
      </c>
      <c r="S29" s="7">
        <v>4.1281699999999999</v>
      </c>
      <c r="T29" s="5">
        <v>254</v>
      </c>
      <c r="U29" s="4">
        <v>43403</v>
      </c>
      <c r="V29" s="5">
        <v>9663779514</v>
      </c>
      <c r="W29" s="6" t="s">
        <v>123</v>
      </c>
      <c r="X29" s="5" t="s">
        <v>31</v>
      </c>
      <c r="Y29" s="6" t="s">
        <v>32</v>
      </c>
      <c r="Z29" s="5" t="s">
        <v>49</v>
      </c>
      <c r="AA29" s="6" t="s">
        <v>50</v>
      </c>
      <c r="AB29" s="7">
        <f>Q29/100</f>
        <v>4.7329900000000001E-2</v>
      </c>
      <c r="AD29" s="8"/>
      <c r="AF29" s="8"/>
      <c r="AG29" s="8"/>
    </row>
    <row r="30" spans="1:33" x14ac:dyDescent="0.2">
      <c r="A30" s="12">
        <v>7238</v>
      </c>
      <c r="B30" s="13" t="s">
        <v>41</v>
      </c>
      <c r="C30" s="13">
        <v>43420</v>
      </c>
      <c r="D30" s="5">
        <v>85</v>
      </c>
      <c r="E30" s="6" t="s">
        <v>60</v>
      </c>
      <c r="F30" s="5" t="s">
        <v>124</v>
      </c>
      <c r="G30" s="6" t="s">
        <v>125</v>
      </c>
      <c r="H30" s="5" t="str">
        <f>"000044"</f>
        <v>000044</v>
      </c>
      <c r="I30" s="4">
        <v>42496</v>
      </c>
      <c r="J30" s="5" t="str">
        <f>"00"</f>
        <v>00</v>
      </c>
      <c r="K30" s="4">
        <v>24</v>
      </c>
      <c r="L30" s="5" t="str">
        <f>"000069"</f>
        <v>000069</v>
      </c>
      <c r="M30" s="4">
        <v>42884</v>
      </c>
      <c r="N30" s="5">
        <v>16</v>
      </c>
      <c r="O30" s="5" t="str">
        <f>"007267"</f>
        <v>007267</v>
      </c>
      <c r="P30" s="4">
        <v>43407</v>
      </c>
      <c r="Q30" s="7">
        <v>20.914850000000001</v>
      </c>
      <c r="R30" s="7">
        <v>2.7683499999999999</v>
      </c>
      <c r="S30" s="7">
        <v>18.1465</v>
      </c>
      <c r="T30" s="5">
        <v>266</v>
      </c>
      <c r="U30" s="4">
        <v>43420</v>
      </c>
      <c r="V30" s="5">
        <v>9480828222</v>
      </c>
      <c r="W30" s="6" t="s">
        <v>55</v>
      </c>
      <c r="X30" s="5" t="s">
        <v>44</v>
      </c>
      <c r="Y30" s="6" t="s">
        <v>43</v>
      </c>
      <c r="Z30" s="5" t="s">
        <v>49</v>
      </c>
      <c r="AA30" s="6" t="s">
        <v>50</v>
      </c>
      <c r="AB30" s="7">
        <f>Q30/100</f>
        <v>0.20914850000000001</v>
      </c>
      <c r="AD30" s="8"/>
      <c r="AF30" s="8"/>
      <c r="AG30" s="8"/>
    </row>
    <row r="31" spans="1:33" x14ac:dyDescent="0.2">
      <c r="A31" s="12">
        <v>7381</v>
      </c>
      <c r="B31" s="13" t="s">
        <v>41</v>
      </c>
      <c r="C31" s="13">
        <v>43427</v>
      </c>
      <c r="D31" s="5">
        <v>85</v>
      </c>
      <c r="E31" s="6" t="s">
        <v>60</v>
      </c>
      <c r="F31" s="5" t="s">
        <v>126</v>
      </c>
      <c r="G31" s="6" t="s">
        <v>127</v>
      </c>
      <c r="H31" s="5" t="str">
        <f>"000091"</f>
        <v>000091</v>
      </c>
      <c r="I31" s="4">
        <v>43363</v>
      </c>
      <c r="J31" s="5" t="str">
        <f>"000066"</f>
        <v>000066</v>
      </c>
      <c r="K31" s="4">
        <v>43369</v>
      </c>
      <c r="L31" s="5" t="str">
        <f>"000151"</f>
        <v>000151</v>
      </c>
      <c r="M31" s="4">
        <v>43369</v>
      </c>
      <c r="N31" s="5">
        <v>17</v>
      </c>
      <c r="O31" s="5" t="str">
        <f>"007486"</f>
        <v>007486</v>
      </c>
      <c r="P31" s="4">
        <v>43426</v>
      </c>
      <c r="Q31" s="7">
        <v>12.89814</v>
      </c>
      <c r="R31" s="7">
        <v>1.17052</v>
      </c>
      <c r="S31" s="7">
        <v>11.72762</v>
      </c>
      <c r="T31" s="5">
        <v>272</v>
      </c>
      <c r="U31" s="4">
        <v>43427</v>
      </c>
      <c r="V31" s="5">
        <v>9480828222</v>
      </c>
      <c r="W31" s="6" t="s">
        <v>128</v>
      </c>
      <c r="X31" s="5" t="s">
        <v>39</v>
      </c>
      <c r="Y31" s="6" t="s">
        <v>40</v>
      </c>
      <c r="Z31" s="5" t="s">
        <v>49</v>
      </c>
      <c r="AA31" s="6" t="s">
        <v>50</v>
      </c>
      <c r="AB31" s="7">
        <f>Q31/100</f>
        <v>0.1289814</v>
      </c>
      <c r="AD31" s="8"/>
      <c r="AF31" s="8"/>
      <c r="AG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2019-01-14T14:08:28Z</dcterms:modified>
</cp:coreProperties>
</file>