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1" l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<sst xmlns="http://schemas.openxmlformats.org/spreadsheetml/2006/main" count="244" uniqueCount="116">
  <si>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</si>
  <si>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</si>
  <si>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</si>
  <si>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</si>
  <si>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</si>
  <si>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</si>
  <si>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</si>
  <si>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</si>
  <si>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</si>
  <si>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</si>
  <si>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</si>
  <si>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</si>
  <si>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</si>
  <si>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</si>
  <si>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</si>
  <si>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</si>
  <si>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</si>
  <si>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</si>
  <si>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</si>
  <si>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</si>
  <si>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</si>
  <si>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</si>
  <si>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</si>
  <si>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</si>
  <si>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</si>
  <si>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</si>
  <si>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</si>
  <si>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</si>
  <si>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</si>
  <si>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</si>
  <si>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</si>
  <si>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</si>
  <si>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</si>
  <si>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</si>
  <si>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</si>
  <si>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</si>
  <si>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</si>
  <si>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</si>
  <si>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P3110</t>
  </si>
  <si>
    <t>14th Finance Commission Grant Works</t>
  </si>
  <si>
    <t>November</t>
  </si>
  <si>
    <t>December</t>
  </si>
  <si>
    <t>October</t>
  </si>
  <si>
    <t>Special Development works in 7 CMC and 1 TMC area in BBMP</t>
  </si>
  <si>
    <t>P3089</t>
  </si>
  <si>
    <t>April</t>
  </si>
  <si>
    <t>KRIDL</t>
  </si>
  <si>
    <t>Special comprehensive development works in Bangalore city (Bangalore city in charge Minister Discretionary Grants)</t>
  </si>
  <si>
    <t>P3075</t>
  </si>
  <si>
    <t>Works sanctioned by Hon Mayor</t>
  </si>
  <si>
    <t>P0190</t>
  </si>
  <si>
    <t>Reserve fund for TandF Committee</t>
  </si>
  <si>
    <t>P2415</t>
  </si>
  <si>
    <t>ddo365</t>
  </si>
  <si>
    <t xml:space="preserve"> Executive Engineer Electrical Mahadevapura Zone</t>
  </si>
  <si>
    <t>M Venkatachalapathi</t>
  </si>
  <si>
    <t>Alcon Consulting Engineers (India) Pvt. Ltd.</t>
  </si>
  <si>
    <t>M/S KARTHIK ELECTRICALS C KANTHARAJU</t>
  </si>
  <si>
    <t>ddo538</t>
  </si>
  <si>
    <t xml:space="preserve"> Assistant Executive Engineer HAL Airport Subdivision Mahadevapura Zone</t>
  </si>
  <si>
    <t>Technical Manager (East)</t>
  </si>
  <si>
    <t>P0311</t>
  </si>
  <si>
    <t>Landscape Development Of Parks/Medians/Boulevants and Circles(Janoodya Works)</t>
  </si>
  <si>
    <t>HAL Airport</t>
  </si>
  <si>
    <t>087-16-000015</t>
  </si>
  <si>
    <t>Construction of compound and other allied works to yoga center building at Annasandrapalya in Ward No. 87 HAL Airport</t>
  </si>
  <si>
    <t>087-16-000017</t>
  </si>
  <si>
    <t>Construction of RCC drain and road at Jagadishnagar (Balance) in Ward No. 87 HAL Airport</t>
  </si>
  <si>
    <t>087-16-000018</t>
  </si>
  <si>
    <t xml:space="preserve">Providing Covering Slabs to drains and resetting of RCC drain in Ward No. 87 HAL Airport </t>
  </si>
  <si>
    <t>087-16-000004</t>
  </si>
  <si>
    <t>Engaging Tractor and Gang for Emargency Repairs and maintenance Works in HAL Airport Ward No 87</t>
  </si>
  <si>
    <t>Gopal Gowda V</t>
  </si>
  <si>
    <t>087-16-000014</t>
  </si>
  <si>
    <t>Providing GYM Equipemts and repairs to building at Annasandrapalya 1st cross in Ward No. 87 HAL Airport</t>
  </si>
  <si>
    <t xml:space="preserve">Sri Sathya Ganapathi Constructs </t>
  </si>
  <si>
    <t>087-17-000030</t>
  </si>
  <si>
    <t>Construction of drain and Re-Asphalting of roads in Jagadish Nagara, Vibhuthipura main road and Krishna Apartment roads and other cross roads of HAL Airport ward no 87 .</t>
  </si>
  <si>
    <t>Sri S Hari Prasad ( MAA India Projects)</t>
  </si>
  <si>
    <t>087-16-000007</t>
  </si>
  <si>
    <t>Improvements to Balance Roads and Drains Vinayakanagara in HAL Airport Ward No 87</t>
  </si>
  <si>
    <t>H Krishna Murthy</t>
  </si>
  <si>
    <t>087-16-000005</t>
  </si>
  <si>
    <t>Improvements to Balance Roads and Drains Jagadishnagara Block1 in HAL Airport Ward No 87</t>
  </si>
  <si>
    <t>Anand V</t>
  </si>
  <si>
    <t>087-16-000006</t>
  </si>
  <si>
    <t>Improvements to Balance Roads and Drains Jagadishnagara Block2 in HAL Airport Ward No 87</t>
  </si>
  <si>
    <t>087-17-000005</t>
  </si>
  <si>
    <t>Pothole filling in for Asphalt roads in HAL Airport ward No 87</t>
  </si>
  <si>
    <t>087-16-000010</t>
  </si>
  <si>
    <t>Improvements to Balance Roads and Drains Reddypalya in HAL Airport Ward No 87</t>
  </si>
  <si>
    <t>Gopal Gowda</t>
  </si>
  <si>
    <t>087-16-000001</t>
  </si>
  <si>
    <t>Operation and maintanance of street light fittings in ward no 87 HAL Airport Mahadevapura Zone M016</t>
  </si>
  <si>
    <t>087-15-000025</t>
  </si>
  <si>
    <t xml:space="preserve"> Construction of RCC drains in Islampura Block 2 in HAL Airport ward No.87 </t>
  </si>
  <si>
    <t>087-13-000015</t>
  </si>
  <si>
    <t>Improvements to Asphalting Road and Cross drains Vinayaka Nagar 4th Main in Ward No 87</t>
  </si>
  <si>
    <t>087-17-000002</t>
  </si>
  <si>
    <t>Providing Additional Streetlights to street lighting system in H A L Airport ward no 87</t>
  </si>
  <si>
    <t>M/s Karthik Electricals,</t>
  </si>
  <si>
    <t>087-16-000023</t>
  </si>
  <si>
    <t>Improvements and Fencing to Burrial Grounds in Ward No. 87 HAL Airport</t>
  </si>
  <si>
    <t xml:space="preserve">Sri Thammanna Gowda Ramesh </t>
  </si>
  <si>
    <t>087-17-000024</t>
  </si>
  <si>
    <t>Providing drinking water works in Ward No  87 in K.R.Puram Division</t>
  </si>
  <si>
    <t>087-17-000017</t>
  </si>
  <si>
    <t>Providing indoor Gym equipments shelters and other works at 1st floor Anganawadi Building at Reddypalya near Muneshwara swamy temple in ward no 87 HAL 2nd stage</t>
  </si>
  <si>
    <t>ddo604</t>
  </si>
  <si>
    <t xml:space="preserve"> Assistant Executive Engineer Project Mahadevapura Zone</t>
  </si>
  <si>
    <t>087-14-000009</t>
  </si>
  <si>
    <t xml:space="preserve">Engaging Tractor and gang for emergency repair and maintenance works in HAL Airport Ward No  87 </t>
  </si>
  <si>
    <t>S veena</t>
  </si>
  <si>
    <t>087-16-000030</t>
  </si>
  <si>
    <t>Providing streetlights control lines and authomatic timers to street lighting system in HAL Airport ward 87.</t>
  </si>
  <si>
    <t>Karthik Electricals (Prop. Sri. C.Kantharaju) Shree Manjunath Nilaya,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</si>
</sst>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tabSelected="1" workbookViewId="0">
      <selection activeCell="A2" sqref="A2:XFD25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78</v>
      </c>
      <c r="B2" s="13" t="s">
        <v>45</v>
      </c>
      <c r="C2" s="13">
        <v>43194</v>
      </c>
      <c r="D2" s="5">
        <v>87</v>
      </c>
      <c r="E2" s="6" t="s">
        <v>63</v>
      </c>
      <c r="F2" s="5" t="s">
        <v>64</v>
      </c>
      <c r="G2" s="6" t="s">
        <v>65</v>
      </c>
      <c r="H2" s="5" t="str">
        <f>"000062"</f>
        <v>000062</v>
      </c>
      <c r="I2" s="4">
        <v>43106</v>
      </c>
      <c r="J2" s="5" t="str">
        <f>"000049"</f>
        <v>000049</v>
      </c>
      <c r="K2" s="4">
        <v>43106</v>
      </c>
      <c r="L2" s="5" t="str">
        <f>"000157"</f>
        <v>000157</v>
      </c>
      <c r="M2" s="4">
        <v>43106</v>
      </c>
      <c r="N2" s="5">
        <v>16</v>
      </c>
      <c r="O2" s="5" t="str">
        <f>"009142"</f>
        <v>009142</v>
      </c>
      <c r="P2" s="4">
        <v>43124</v>
      </c>
      <c r="Q2" s="7">
        <v>0.17315</v>
      </c>
      <c r="R2" s="7">
        <v>1.7319999999999999E-2</v>
      </c>
      <c r="S2" s="7">
        <v>0.15583</v>
      </c>
      <c r="T2" s="5">
        <v>1</v>
      </c>
      <c r="U2" s="4">
        <v>43194</v>
      </c>
      <c r="V2" s="5">
        <v>9844004676</v>
      </c>
      <c r="W2" s="6" t="s">
        <v>56</v>
      </c>
      <c r="X2" s="5" t="s">
        <v>44</v>
      </c>
      <c r="Y2" s="6" t="s">
        <v>43</v>
      </c>
      <c r="Z2" s="5" t="s">
        <v>58</v>
      </c>
      <c r="AA2" s="6" t="s">
        <v>59</v>
      </c>
      <c r="AB2" s="7">
        <v>1.7315E-3</v>
      </c>
      <c r="AD2" s="8"/>
      <c r="AF2" s="8"/>
      <c r="AG2" s="8"/>
    </row>
    <row r="3" spans="1:33" x14ac:dyDescent="0.2">
      <c r="A3" s="12">
        <v>79</v>
      </c>
      <c r="B3" s="13" t="s">
        <v>45</v>
      </c>
      <c r="C3" s="13">
        <v>43194</v>
      </c>
      <c r="D3" s="5">
        <v>87</v>
      </c>
      <c r="E3" s="6" t="s">
        <v>63</v>
      </c>
      <c r="F3" s="5" t="s">
        <v>66</v>
      </c>
      <c r="G3" s="6" t="s">
        <v>67</v>
      </c>
      <c r="H3" s="5" t="str">
        <f>"000060"</f>
        <v>000060</v>
      </c>
      <c r="I3" s="4">
        <v>43087</v>
      </c>
      <c r="J3" s="5" t="str">
        <f>"000034"</f>
        <v>000034</v>
      </c>
      <c r="K3" s="4">
        <v>43087</v>
      </c>
      <c r="L3" s="5" t="str">
        <f>"000127"</f>
        <v>000127</v>
      </c>
      <c r="M3" s="4">
        <v>43087</v>
      </c>
      <c r="N3" s="5">
        <v>16</v>
      </c>
      <c r="O3" s="5" t="str">
        <f>"009012"</f>
        <v>009012</v>
      </c>
      <c r="P3" s="4">
        <v>43112</v>
      </c>
      <c r="Q3" s="7">
        <v>0.1081</v>
      </c>
      <c r="R3" s="7">
        <v>1.081E-2</v>
      </c>
      <c r="S3" s="7">
        <v>9.7290000000000001E-2</v>
      </c>
      <c r="T3" s="5">
        <v>1</v>
      </c>
      <c r="U3" s="4">
        <v>43194</v>
      </c>
      <c r="V3" s="5">
        <v>9844004676</v>
      </c>
      <c r="W3" s="6" t="s">
        <v>56</v>
      </c>
      <c r="X3" s="5" t="s">
        <v>44</v>
      </c>
      <c r="Y3" s="6" t="s">
        <v>43</v>
      </c>
      <c r="Z3" s="5" t="s">
        <v>58</v>
      </c>
      <c r="AA3" s="6" t="s">
        <v>59</v>
      </c>
      <c r="AB3" s="7">
        <v>1.0809999999999999E-3</v>
      </c>
      <c r="AD3" s="8"/>
      <c r="AF3" s="8"/>
      <c r="AG3" s="8"/>
    </row>
    <row r="4" spans="1:33" x14ac:dyDescent="0.2">
      <c r="A4" s="12">
        <v>80</v>
      </c>
      <c r="B4" s="13" t="s">
        <v>45</v>
      </c>
      <c r="C4" s="13">
        <v>43194</v>
      </c>
      <c r="D4" s="5">
        <v>87</v>
      </c>
      <c r="E4" s="6" t="s">
        <v>63</v>
      </c>
      <c r="F4" s="5" t="s">
        <v>68</v>
      </c>
      <c r="G4" s="6" t="s">
        <v>69</v>
      </c>
      <c r="H4" s="5" t="str">
        <f>"000059"</f>
        <v>000059</v>
      </c>
      <c r="I4" s="4">
        <v>43086</v>
      </c>
      <c r="J4" s="5" t="str">
        <f>"000032"</f>
        <v>000032</v>
      </c>
      <c r="K4" s="4">
        <v>43086</v>
      </c>
      <c r="L4" s="5" t="str">
        <f>"000125"</f>
        <v>000125</v>
      </c>
      <c r="M4" s="4">
        <v>43086</v>
      </c>
      <c r="N4" s="5">
        <v>16</v>
      </c>
      <c r="O4" s="5" t="str">
        <f>"009010"</f>
        <v>009010</v>
      </c>
      <c r="P4" s="4">
        <v>43112</v>
      </c>
      <c r="Q4" s="7">
        <v>0.32840999999999998</v>
      </c>
      <c r="R4" s="7">
        <v>3.2840000000000001E-2</v>
      </c>
      <c r="S4" s="7">
        <v>0.29557</v>
      </c>
      <c r="T4" s="5">
        <v>1</v>
      </c>
      <c r="U4" s="4">
        <v>43194</v>
      </c>
      <c r="V4" s="5">
        <v>9844004676</v>
      </c>
      <c r="W4" s="6" t="s">
        <v>56</v>
      </c>
      <c r="X4" s="5" t="s">
        <v>44</v>
      </c>
      <c r="Y4" s="6" t="s">
        <v>43</v>
      </c>
      <c r="Z4" s="5" t="s">
        <v>58</v>
      </c>
      <c r="AA4" s="6" t="s">
        <v>59</v>
      </c>
      <c r="AB4" s="7">
        <v>3.2840999999999999E-3</v>
      </c>
      <c r="AD4" s="8"/>
      <c r="AF4" s="8"/>
      <c r="AG4" s="8"/>
    </row>
    <row r="5" spans="1:33" x14ac:dyDescent="0.2">
      <c r="A5" s="12">
        <v>786</v>
      </c>
      <c r="B5" s="13" t="s">
        <v>45</v>
      </c>
      <c r="C5" s="13">
        <v>43217</v>
      </c>
      <c r="D5" s="5">
        <v>87</v>
      </c>
      <c r="E5" s="6" t="s">
        <v>63</v>
      </c>
      <c r="F5" s="5" t="s">
        <v>70</v>
      </c>
      <c r="G5" s="6" t="s">
        <v>71</v>
      </c>
      <c r="H5" s="5" t="str">
        <f>"000248"</f>
        <v>000248</v>
      </c>
      <c r="I5" s="4">
        <v>42433</v>
      </c>
      <c r="J5" s="5" t="str">
        <f>"000057"</f>
        <v>000057</v>
      </c>
      <c r="K5" s="4">
        <v>42732</v>
      </c>
      <c r="L5" s="5" t="str">
        <f>"000217"</f>
        <v>000217</v>
      </c>
      <c r="M5" s="4">
        <v>42734</v>
      </c>
      <c r="N5" s="5">
        <v>16</v>
      </c>
      <c r="O5" s="5" t="str">
        <f>"000733"</f>
        <v>000733</v>
      </c>
      <c r="P5" s="4">
        <v>43216</v>
      </c>
      <c r="Q5" s="7">
        <v>10.462770000000001</v>
      </c>
      <c r="R5" s="7">
        <v>1.16455</v>
      </c>
      <c r="S5" s="7">
        <v>9.2982200000000006</v>
      </c>
      <c r="T5" s="5">
        <v>31</v>
      </c>
      <c r="U5" s="4">
        <v>43217</v>
      </c>
      <c r="V5" s="5">
        <v>9611168447</v>
      </c>
      <c r="W5" s="6" t="s">
        <v>72</v>
      </c>
      <c r="X5" s="5" t="s">
        <v>31</v>
      </c>
      <c r="Y5" s="6" t="s">
        <v>32</v>
      </c>
      <c r="Z5" s="5" t="s">
        <v>58</v>
      </c>
      <c r="AA5" s="6" t="s">
        <v>59</v>
      </c>
      <c r="AB5" s="7">
        <v>0.1046277</v>
      </c>
      <c r="AD5" s="8"/>
      <c r="AF5" s="8"/>
      <c r="AG5" s="8"/>
    </row>
    <row r="6" spans="1:33" x14ac:dyDescent="0.2">
      <c r="A6" s="12">
        <v>964</v>
      </c>
      <c r="B6" s="13" t="s">
        <v>37</v>
      </c>
      <c r="C6" s="13">
        <v>43229</v>
      </c>
      <c r="D6" s="5">
        <v>87</v>
      </c>
      <c r="E6" s="6" t="s">
        <v>63</v>
      </c>
      <c r="F6" s="5" t="s">
        <v>73</v>
      </c>
      <c r="G6" s="6" t="s">
        <v>74</v>
      </c>
      <c r="H6" s="5" t="str">
        <f>"000234"</f>
        <v>000234</v>
      </c>
      <c r="I6" s="4">
        <v>43189</v>
      </c>
      <c r="J6" s="5" t="str">
        <f>"000072"</f>
        <v>000072</v>
      </c>
      <c r="K6" s="4">
        <v>43189</v>
      </c>
      <c r="L6" s="5" t="str">
        <f>"000279"</f>
        <v>000279</v>
      </c>
      <c r="M6" s="4">
        <v>43189</v>
      </c>
      <c r="N6" s="5">
        <v>16</v>
      </c>
      <c r="O6" s="5" t="str">
        <f>"001268"</f>
        <v>001268</v>
      </c>
      <c r="P6" s="4">
        <v>43228</v>
      </c>
      <c r="Q6" s="7">
        <v>34.979999999999997</v>
      </c>
      <c r="R6" s="7">
        <v>1.10118</v>
      </c>
      <c r="S6" s="7">
        <v>33.878819999999997</v>
      </c>
      <c r="T6" s="5">
        <v>47</v>
      </c>
      <c r="U6" s="4">
        <v>43229</v>
      </c>
      <c r="V6" s="5">
        <v>7989533478</v>
      </c>
      <c r="W6" s="6" t="s">
        <v>75</v>
      </c>
      <c r="X6" s="5" t="s">
        <v>44</v>
      </c>
      <c r="Y6" s="6" t="s">
        <v>43</v>
      </c>
      <c r="Z6" s="5" t="s">
        <v>58</v>
      </c>
      <c r="AA6" s="6" t="s">
        <v>59</v>
      </c>
      <c r="AB6" s="7">
        <v>0.34979999999999994</v>
      </c>
      <c r="AD6" s="8"/>
      <c r="AF6" s="8"/>
      <c r="AG6" s="8"/>
    </row>
    <row r="7" spans="1:33" x14ac:dyDescent="0.2">
      <c r="A7" s="12">
        <v>965</v>
      </c>
      <c r="B7" s="13" t="s">
        <v>37</v>
      </c>
      <c r="C7" s="13">
        <v>43229</v>
      </c>
      <c r="D7" s="5">
        <v>87</v>
      </c>
      <c r="E7" s="6" t="s">
        <v>63</v>
      </c>
      <c r="F7" s="5" t="s">
        <v>76</v>
      </c>
      <c r="G7" s="6" t="s">
        <v>77</v>
      </c>
      <c r="H7" s="5" t="str">
        <f>"000240"</f>
        <v>000240</v>
      </c>
      <c r="I7" s="4">
        <v>43206</v>
      </c>
      <c r="J7" s="5" t="str">
        <f>"000008"</f>
        <v>000008</v>
      </c>
      <c r="K7" s="4">
        <v>43206</v>
      </c>
      <c r="L7" s="5" t="str">
        <f>"000037"</f>
        <v>000037</v>
      </c>
      <c r="M7" s="4">
        <v>43206</v>
      </c>
      <c r="N7" s="5">
        <v>17</v>
      </c>
      <c r="O7" s="5" t="str">
        <f>"001309"</f>
        <v>001309</v>
      </c>
      <c r="P7" s="4">
        <v>43229</v>
      </c>
      <c r="Q7" s="7">
        <v>179.06827999999999</v>
      </c>
      <c r="R7" s="7">
        <v>7.4469399999999997</v>
      </c>
      <c r="S7" s="7">
        <v>171.62134</v>
      </c>
      <c r="T7" s="5">
        <v>47</v>
      </c>
      <c r="U7" s="4">
        <v>43229</v>
      </c>
      <c r="V7" s="5">
        <v>9986666666</v>
      </c>
      <c r="W7" s="6" t="s">
        <v>78</v>
      </c>
      <c r="X7" s="5" t="s">
        <v>28</v>
      </c>
      <c r="Y7" s="6" t="s">
        <v>29</v>
      </c>
      <c r="Z7" s="5" t="s">
        <v>58</v>
      </c>
      <c r="AA7" s="6" t="s">
        <v>59</v>
      </c>
      <c r="AB7" s="7">
        <v>1.7906827999999999</v>
      </c>
      <c r="AD7" s="8"/>
      <c r="AF7" s="8"/>
      <c r="AG7" s="8"/>
    </row>
    <row r="8" spans="1:33" x14ac:dyDescent="0.2">
      <c r="A8" s="12">
        <v>1821</v>
      </c>
      <c r="B8" s="13" t="s">
        <v>36</v>
      </c>
      <c r="C8" s="13">
        <v>43257</v>
      </c>
      <c r="D8" s="5">
        <v>87</v>
      </c>
      <c r="E8" s="6" t="s">
        <v>63</v>
      </c>
      <c r="F8" s="5" t="s">
        <v>79</v>
      </c>
      <c r="G8" s="6" t="s">
        <v>80</v>
      </c>
      <c r="H8" s="5" t="str">
        <f>"000254"</f>
        <v>000254</v>
      </c>
      <c r="I8" s="4">
        <v>42444</v>
      </c>
      <c r="J8" s="5" t="str">
        <f>"000027"</f>
        <v>000027</v>
      </c>
      <c r="K8" s="4">
        <v>42581</v>
      </c>
      <c r="L8" s="5" t="str">
        <f>"000152"</f>
        <v>000152</v>
      </c>
      <c r="M8" s="4">
        <v>42631</v>
      </c>
      <c r="N8" s="5">
        <v>16</v>
      </c>
      <c r="O8" s="5" t="str">
        <f>"002171"</f>
        <v>002171</v>
      </c>
      <c r="P8" s="4">
        <v>43255</v>
      </c>
      <c r="Q8" s="7">
        <v>19.479769999999998</v>
      </c>
      <c r="R8" s="7">
        <v>2.53383</v>
      </c>
      <c r="S8" s="7">
        <v>16.94594</v>
      </c>
      <c r="T8" s="5">
        <v>71</v>
      </c>
      <c r="U8" s="4">
        <v>43257</v>
      </c>
      <c r="V8" s="5">
        <v>9686722999</v>
      </c>
      <c r="W8" s="6" t="s">
        <v>81</v>
      </c>
      <c r="X8" s="5" t="s">
        <v>31</v>
      </c>
      <c r="Y8" s="6" t="s">
        <v>32</v>
      </c>
      <c r="Z8" s="5" t="s">
        <v>58</v>
      </c>
      <c r="AA8" s="6" t="s">
        <v>59</v>
      </c>
      <c r="AB8" s="7">
        <v>0.19479769999999999</v>
      </c>
      <c r="AD8" s="8"/>
      <c r="AF8" s="8"/>
      <c r="AG8" s="8"/>
    </row>
    <row r="9" spans="1:33" x14ac:dyDescent="0.2">
      <c r="A9" s="12">
        <v>1822</v>
      </c>
      <c r="B9" s="13" t="s">
        <v>36</v>
      </c>
      <c r="C9" s="13">
        <v>43257</v>
      </c>
      <c r="D9" s="5">
        <v>87</v>
      </c>
      <c r="E9" s="6" t="s">
        <v>63</v>
      </c>
      <c r="F9" s="5" t="s">
        <v>82</v>
      </c>
      <c r="G9" s="6" t="s">
        <v>83</v>
      </c>
      <c r="H9" s="5" t="str">
        <f>"000255"</f>
        <v>000255</v>
      </c>
      <c r="I9" s="4">
        <v>42444</v>
      </c>
      <c r="J9" s="5" t="str">
        <f>"000007"</f>
        <v>000007</v>
      </c>
      <c r="K9" s="4">
        <v>42490</v>
      </c>
      <c r="L9" s="5" t="str">
        <f>"000153"</f>
        <v>000153</v>
      </c>
      <c r="M9" s="4">
        <v>42631</v>
      </c>
      <c r="N9" s="5">
        <v>16</v>
      </c>
      <c r="O9" s="5" t="str">
        <f>"002172"</f>
        <v>002172</v>
      </c>
      <c r="P9" s="4">
        <v>43255</v>
      </c>
      <c r="Q9" s="7">
        <v>19.68271</v>
      </c>
      <c r="R9" s="7">
        <v>2.46238</v>
      </c>
      <c r="S9" s="7">
        <v>17.220330000000001</v>
      </c>
      <c r="T9" s="5">
        <v>71</v>
      </c>
      <c r="U9" s="4">
        <v>43257</v>
      </c>
      <c r="V9" s="5">
        <v>9686722999</v>
      </c>
      <c r="W9" s="6" t="s">
        <v>84</v>
      </c>
      <c r="X9" s="5" t="s">
        <v>31</v>
      </c>
      <c r="Y9" s="6" t="s">
        <v>32</v>
      </c>
      <c r="Z9" s="5" t="s">
        <v>58</v>
      </c>
      <c r="AA9" s="6" t="s">
        <v>59</v>
      </c>
      <c r="AB9" s="7">
        <v>0.1968271</v>
      </c>
      <c r="AD9" s="8"/>
      <c r="AF9" s="8"/>
      <c r="AG9" s="8"/>
    </row>
    <row r="10" spans="1:33" x14ac:dyDescent="0.2">
      <c r="A10" s="12">
        <v>1823</v>
      </c>
      <c r="B10" s="13" t="s">
        <v>36</v>
      </c>
      <c r="C10" s="13">
        <v>43257</v>
      </c>
      <c r="D10" s="5">
        <v>87</v>
      </c>
      <c r="E10" s="6" t="s">
        <v>63</v>
      </c>
      <c r="F10" s="5" t="s">
        <v>85</v>
      </c>
      <c r="G10" s="6" t="s">
        <v>86</v>
      </c>
      <c r="H10" s="5" t="str">
        <f>"000256"</f>
        <v>000256</v>
      </c>
      <c r="I10" s="4">
        <v>42444</v>
      </c>
      <c r="J10" s="5" t="str">
        <f>"000008"</f>
        <v>000008</v>
      </c>
      <c r="K10" s="4">
        <v>42490</v>
      </c>
      <c r="L10" s="5" t="str">
        <f>"000154"</f>
        <v>000154</v>
      </c>
      <c r="M10" s="4">
        <v>42631</v>
      </c>
      <c r="N10" s="5">
        <v>16</v>
      </c>
      <c r="O10" s="5" t="str">
        <f>"002173"</f>
        <v>002173</v>
      </c>
      <c r="P10" s="4">
        <v>43255</v>
      </c>
      <c r="Q10" s="7">
        <v>19.655989999999999</v>
      </c>
      <c r="R10" s="7">
        <v>2.4533299999999998</v>
      </c>
      <c r="S10" s="7">
        <v>17.202660000000002</v>
      </c>
      <c r="T10" s="5">
        <v>71</v>
      </c>
      <c r="U10" s="4">
        <v>43257</v>
      </c>
      <c r="V10" s="5">
        <v>9686722999</v>
      </c>
      <c r="W10" s="6" t="s">
        <v>84</v>
      </c>
      <c r="X10" s="5" t="s">
        <v>31</v>
      </c>
      <c r="Y10" s="6" t="s">
        <v>32</v>
      </c>
      <c r="Z10" s="5" t="s">
        <v>58</v>
      </c>
      <c r="AA10" s="6" t="s">
        <v>59</v>
      </c>
      <c r="AB10" s="7">
        <v>0.19655989999999998</v>
      </c>
      <c r="AD10" s="8"/>
      <c r="AF10" s="8"/>
      <c r="AG10" s="8"/>
    </row>
    <row r="11" spans="1:33" x14ac:dyDescent="0.2">
      <c r="A11" s="12">
        <v>2863</v>
      </c>
      <c r="B11" s="13" t="s">
        <v>33</v>
      </c>
      <c r="C11" s="13">
        <v>43283</v>
      </c>
      <c r="D11" s="5">
        <v>87</v>
      </c>
      <c r="E11" s="6" t="s">
        <v>63</v>
      </c>
      <c r="F11" s="5" t="s">
        <v>87</v>
      </c>
      <c r="G11" s="6" t="s">
        <v>88</v>
      </c>
      <c r="H11" s="5" t="str">
        <f>"000030"</f>
        <v>000030</v>
      </c>
      <c r="I11" s="4">
        <v>43258</v>
      </c>
      <c r="J11" s="5" t="str">
        <f>"000018"</f>
        <v>000018</v>
      </c>
      <c r="K11" s="4">
        <v>43258</v>
      </c>
      <c r="L11" s="5" t="str">
        <f>"000087"</f>
        <v>000087</v>
      </c>
      <c r="M11" s="4">
        <v>43258</v>
      </c>
      <c r="N11" s="5">
        <v>17</v>
      </c>
      <c r="O11" s="5" t="str">
        <f>"003193"</f>
        <v>003193</v>
      </c>
      <c r="P11" s="4">
        <v>43281</v>
      </c>
      <c r="Q11" s="7">
        <v>14.971439999999999</v>
      </c>
      <c r="R11" s="7">
        <v>1.84507</v>
      </c>
      <c r="S11" s="7">
        <v>13.12637</v>
      </c>
      <c r="T11" s="5">
        <v>109</v>
      </c>
      <c r="U11" s="4">
        <v>43283</v>
      </c>
      <c r="V11" s="5">
        <v>9611508999</v>
      </c>
      <c r="W11" s="6" t="s">
        <v>55</v>
      </c>
      <c r="X11" s="5" t="s">
        <v>31</v>
      </c>
      <c r="Y11" s="6" t="s">
        <v>32</v>
      </c>
      <c r="Z11" s="5" t="s">
        <v>58</v>
      </c>
      <c r="AA11" s="6" t="s">
        <v>59</v>
      </c>
      <c r="AB11" s="7">
        <v>0.1497144</v>
      </c>
      <c r="AD11" s="8"/>
      <c r="AF11" s="8"/>
      <c r="AG11" s="8"/>
    </row>
    <row r="12" spans="1:33" x14ac:dyDescent="0.2">
      <c r="A12" s="12">
        <v>3919</v>
      </c>
      <c r="B12" s="13" t="s">
        <v>33</v>
      </c>
      <c r="C12" s="13">
        <v>43305</v>
      </c>
      <c r="D12" s="5">
        <v>87</v>
      </c>
      <c r="E12" s="6" t="s">
        <v>63</v>
      </c>
      <c r="F12" s="5" t="s">
        <v>89</v>
      </c>
      <c r="G12" s="6" t="s">
        <v>90</v>
      </c>
      <c r="H12" s="5" t="str">
        <f>"000247"</f>
        <v>000247</v>
      </c>
      <c r="I12" s="4">
        <v>42433</v>
      </c>
      <c r="J12" s="5" t="str">
        <f>"000056"</f>
        <v>000056</v>
      </c>
      <c r="K12" s="4">
        <v>42713</v>
      </c>
      <c r="L12" s="5" t="str">
        <f>"000216"</f>
        <v>000216</v>
      </c>
      <c r="M12" s="4">
        <v>42734</v>
      </c>
      <c r="N12" s="5">
        <v>16</v>
      </c>
      <c r="O12" s="5" t="str">
        <f>"004087"</f>
        <v>004087</v>
      </c>
      <c r="P12" s="4">
        <v>43301</v>
      </c>
      <c r="Q12" s="7">
        <v>20.75695</v>
      </c>
      <c r="R12" s="7">
        <v>2.5679400000000001</v>
      </c>
      <c r="S12" s="7">
        <v>18.18901</v>
      </c>
      <c r="T12" s="5">
        <v>139</v>
      </c>
      <c r="U12" s="4">
        <v>43305</v>
      </c>
      <c r="V12" s="5">
        <v>9611168447</v>
      </c>
      <c r="W12" s="6" t="s">
        <v>91</v>
      </c>
      <c r="X12" s="5" t="s">
        <v>31</v>
      </c>
      <c r="Y12" s="6" t="s">
        <v>32</v>
      </c>
      <c r="Z12" s="5" t="s">
        <v>58</v>
      </c>
      <c r="AA12" s="6" t="s">
        <v>59</v>
      </c>
      <c r="AB12" s="7">
        <v>0.20756949999999999</v>
      </c>
      <c r="AD12" s="8"/>
      <c r="AF12" s="8"/>
      <c r="AG12" s="8"/>
    </row>
    <row r="13" spans="1:33" x14ac:dyDescent="0.2">
      <c r="A13" s="12">
        <v>4114</v>
      </c>
      <c r="B13" s="13" t="s">
        <v>33</v>
      </c>
      <c r="C13" s="13">
        <v>43308</v>
      </c>
      <c r="D13" s="5">
        <v>87</v>
      </c>
      <c r="E13" s="6" t="s">
        <v>63</v>
      </c>
      <c r="F13" s="5" t="s">
        <v>92</v>
      </c>
      <c r="G13" s="6" t="s">
        <v>93</v>
      </c>
      <c r="H13" s="5" t="str">
        <f>"000001"</f>
        <v>000001</v>
      </c>
      <c r="I13" s="4">
        <v>42930</v>
      </c>
      <c r="J13" s="5" t="str">
        <f>"000006"</f>
        <v>000006</v>
      </c>
      <c r="K13" s="4">
        <v>42825</v>
      </c>
      <c r="L13" s="5" t="str">
        <f>"0036"</f>
        <v>0036</v>
      </c>
      <c r="M13" s="4">
        <v>42916</v>
      </c>
      <c r="N13" s="5">
        <v>16</v>
      </c>
      <c r="O13" s="5" t="str">
        <f>"004851"</f>
        <v>004851</v>
      </c>
      <c r="P13" s="4">
        <v>43316</v>
      </c>
      <c r="Q13" s="7">
        <v>3.0178799999999999</v>
      </c>
      <c r="R13" s="7">
        <v>0.37507000000000001</v>
      </c>
      <c r="S13" s="7">
        <v>2.6428099999999999</v>
      </c>
      <c r="T13" s="5">
        <v>146</v>
      </c>
      <c r="U13" s="4">
        <v>43308</v>
      </c>
      <c r="V13" s="5">
        <v>9980796171</v>
      </c>
      <c r="W13" s="6" t="s">
        <v>57</v>
      </c>
      <c r="X13" s="5" t="s">
        <v>34</v>
      </c>
      <c r="Y13" s="6" t="s">
        <v>35</v>
      </c>
      <c r="Z13" s="5" t="s">
        <v>53</v>
      </c>
      <c r="AA13" s="6" t="s">
        <v>54</v>
      </c>
      <c r="AB13" s="7">
        <v>3.0178799999999999E-2</v>
      </c>
      <c r="AD13" s="8"/>
      <c r="AF13" s="8"/>
      <c r="AG13" s="8"/>
    </row>
    <row r="14" spans="1:33" x14ac:dyDescent="0.2">
      <c r="A14" s="12">
        <v>4115</v>
      </c>
      <c r="B14" s="13" t="s">
        <v>33</v>
      </c>
      <c r="C14" s="13">
        <v>43308</v>
      </c>
      <c r="D14" s="5">
        <v>87</v>
      </c>
      <c r="E14" s="6" t="s">
        <v>63</v>
      </c>
      <c r="F14" s="5" t="s">
        <v>92</v>
      </c>
      <c r="G14" s="6" t="s">
        <v>93</v>
      </c>
      <c r="H14" s="5" t="str">
        <f>"000001"</f>
        <v>000001</v>
      </c>
      <c r="I14" s="4">
        <v>42930</v>
      </c>
      <c r="J14" s="5" t="str">
        <f>"000006"</f>
        <v>000006</v>
      </c>
      <c r="K14" s="4">
        <v>42825</v>
      </c>
      <c r="L14" s="5" t="str">
        <f>"0036"</f>
        <v>0036</v>
      </c>
      <c r="M14" s="4">
        <v>42916</v>
      </c>
      <c r="N14" s="5">
        <v>16</v>
      </c>
      <c r="O14" s="5" t="str">
        <f>"004851"</f>
        <v>004851</v>
      </c>
      <c r="P14" s="4">
        <v>43316</v>
      </c>
      <c r="Q14" s="7">
        <v>7.8476400000000002</v>
      </c>
      <c r="R14" s="7">
        <v>0.96692999999999996</v>
      </c>
      <c r="S14" s="7">
        <v>6.8807099999999997</v>
      </c>
      <c r="T14" s="5">
        <v>146</v>
      </c>
      <c r="U14" s="4">
        <v>43308</v>
      </c>
      <c r="V14" s="5">
        <v>9980796171</v>
      </c>
      <c r="W14" s="6" t="s">
        <v>57</v>
      </c>
      <c r="X14" s="5" t="s">
        <v>34</v>
      </c>
      <c r="Y14" s="6" t="s">
        <v>35</v>
      </c>
      <c r="Z14" s="5" t="s">
        <v>53</v>
      </c>
      <c r="AA14" s="6" t="s">
        <v>54</v>
      </c>
      <c r="AB14" s="7">
        <v>7.8476400000000002E-2</v>
      </c>
      <c r="AD14" s="8"/>
      <c r="AF14" s="8"/>
      <c r="AG14" s="8"/>
    </row>
    <row r="15" spans="1:33" x14ac:dyDescent="0.2">
      <c r="A15" s="12">
        <v>4290</v>
      </c>
      <c r="B15" s="13" t="s">
        <v>30</v>
      </c>
      <c r="C15" s="13">
        <v>43315</v>
      </c>
      <c r="D15" s="5">
        <v>87</v>
      </c>
      <c r="E15" s="6" t="s">
        <v>63</v>
      </c>
      <c r="F15" s="5" t="s">
        <v>94</v>
      </c>
      <c r="G15" s="6" t="s">
        <v>95</v>
      </c>
      <c r="H15" s="5" t="str">
        <f>"0051"</f>
        <v>0051</v>
      </c>
      <c r="I15" s="4">
        <v>1</v>
      </c>
      <c r="J15" s="5" t="str">
        <f>"000064"</f>
        <v>000064</v>
      </c>
      <c r="K15" s="4">
        <v>42776</v>
      </c>
      <c r="L15" s="5" t="str">
        <f>"000244"</f>
        <v>000244</v>
      </c>
      <c r="M15" s="4">
        <v>42782</v>
      </c>
      <c r="N15" s="5">
        <v>15</v>
      </c>
      <c r="O15" s="5" t="str">
        <f>"004537"</f>
        <v>004537</v>
      </c>
      <c r="P15" s="4">
        <v>43309</v>
      </c>
      <c r="Q15" s="7">
        <v>35.369190000000003</v>
      </c>
      <c r="R15" s="7">
        <v>4.7546799999999996</v>
      </c>
      <c r="S15" s="7">
        <v>30.614509999999999</v>
      </c>
      <c r="T15" s="5">
        <v>152</v>
      </c>
      <c r="U15" s="4">
        <v>43315</v>
      </c>
      <c r="V15" s="5">
        <v>9036090277</v>
      </c>
      <c r="W15" s="6" t="s">
        <v>46</v>
      </c>
      <c r="X15" s="5" t="s">
        <v>48</v>
      </c>
      <c r="Y15" s="6" t="s">
        <v>47</v>
      </c>
      <c r="Z15" s="5" t="s">
        <v>58</v>
      </c>
      <c r="AA15" s="6" t="s">
        <v>59</v>
      </c>
      <c r="AB15" s="7">
        <v>0.35369190000000006</v>
      </c>
      <c r="AD15" s="8"/>
      <c r="AF15" s="8"/>
      <c r="AG15" s="8"/>
    </row>
    <row r="16" spans="1:33" x14ac:dyDescent="0.2">
      <c r="A16" s="12">
        <v>4495</v>
      </c>
      <c r="B16" s="13" t="s">
        <v>30</v>
      </c>
      <c r="C16" s="13">
        <v>43318</v>
      </c>
      <c r="D16" s="5">
        <v>87</v>
      </c>
      <c r="E16" s="6" t="s">
        <v>63</v>
      </c>
      <c r="F16" s="5" t="s">
        <v>92</v>
      </c>
      <c r="G16" s="6" t="s">
        <v>93</v>
      </c>
      <c r="H16" s="5" t="str">
        <f>"000001"</f>
        <v>000001</v>
      </c>
      <c r="I16" s="4">
        <v>42930</v>
      </c>
      <c r="J16" s="5" t="str">
        <f>"000006"</f>
        <v>000006</v>
      </c>
      <c r="K16" s="4">
        <v>42825</v>
      </c>
      <c r="L16" s="5" t="str">
        <f>"0036"</f>
        <v>0036</v>
      </c>
      <c r="M16" s="4">
        <v>42916</v>
      </c>
      <c r="N16" s="5">
        <v>16</v>
      </c>
      <c r="O16" s="5" t="str">
        <f>"004851"</f>
        <v>004851</v>
      </c>
      <c r="P16" s="4">
        <v>43316</v>
      </c>
      <c r="Q16" s="7">
        <v>5.1271100000000001</v>
      </c>
      <c r="R16" s="7">
        <v>0.63090000000000002</v>
      </c>
      <c r="S16" s="7">
        <v>4.4962099999999996</v>
      </c>
      <c r="T16" s="5">
        <v>157</v>
      </c>
      <c r="U16" s="4">
        <v>43318</v>
      </c>
      <c r="V16" s="5">
        <v>9980796171</v>
      </c>
      <c r="W16" s="6" t="s">
        <v>57</v>
      </c>
      <c r="X16" s="5" t="s">
        <v>34</v>
      </c>
      <c r="Y16" s="6" t="s">
        <v>35</v>
      </c>
      <c r="Z16" s="5" t="s">
        <v>53</v>
      </c>
      <c r="AA16" s="6" t="s">
        <v>54</v>
      </c>
      <c r="AB16" s="7">
        <v>5.12711E-2</v>
      </c>
      <c r="AD16" s="8"/>
      <c r="AF16" s="8"/>
      <c r="AG16" s="8"/>
    </row>
    <row r="17" spans="1:33" x14ac:dyDescent="0.2">
      <c r="A17" s="12">
        <v>4496</v>
      </c>
      <c r="B17" s="13" t="s">
        <v>30</v>
      </c>
      <c r="C17" s="13">
        <v>43318</v>
      </c>
      <c r="D17" s="5">
        <v>87</v>
      </c>
      <c r="E17" s="6" t="s">
        <v>63</v>
      </c>
      <c r="F17" s="5" t="s">
        <v>96</v>
      </c>
      <c r="G17" s="6" t="s">
        <v>97</v>
      </c>
      <c r="H17" s="5" t="str">
        <f>"000040"</f>
        <v>000040</v>
      </c>
      <c r="I17" s="4">
        <v>41838</v>
      </c>
      <c r="J17" s="5" t="str">
        <f>"000068"</f>
        <v>000068</v>
      </c>
      <c r="K17" s="4">
        <v>42794</v>
      </c>
      <c r="L17" s="5" t="str">
        <f>"000273"</f>
        <v>000273</v>
      </c>
      <c r="M17" s="4">
        <v>42794</v>
      </c>
      <c r="N17" s="5">
        <v>13</v>
      </c>
      <c r="O17" s="5" t="str">
        <f>"004705"</f>
        <v>004705</v>
      </c>
      <c r="P17" s="4">
        <v>43314</v>
      </c>
      <c r="Q17" s="7">
        <v>18.465689999999999</v>
      </c>
      <c r="R17" s="7">
        <v>2.8857400000000002</v>
      </c>
      <c r="S17" s="7">
        <v>15.57995</v>
      </c>
      <c r="T17" s="5">
        <v>159</v>
      </c>
      <c r="U17" s="4">
        <v>43318</v>
      </c>
      <c r="V17" s="5">
        <v>9342828236</v>
      </c>
      <c r="W17" s="6" t="s">
        <v>46</v>
      </c>
      <c r="X17" s="5" t="s">
        <v>31</v>
      </c>
      <c r="Y17" s="6" t="s">
        <v>32</v>
      </c>
      <c r="Z17" s="5" t="s">
        <v>58</v>
      </c>
      <c r="AA17" s="6" t="s">
        <v>59</v>
      </c>
      <c r="AB17" s="7">
        <v>0.18465689999999998</v>
      </c>
      <c r="AD17" s="8"/>
      <c r="AF17" s="8"/>
      <c r="AG17" s="8"/>
    </row>
    <row r="18" spans="1:33" x14ac:dyDescent="0.2">
      <c r="A18" s="12">
        <v>4830</v>
      </c>
      <c r="B18" s="13" t="s">
        <v>30</v>
      </c>
      <c r="C18" s="13">
        <v>43326</v>
      </c>
      <c r="D18" s="5">
        <v>87</v>
      </c>
      <c r="E18" s="6" t="s">
        <v>63</v>
      </c>
      <c r="F18" s="5" t="s">
        <v>98</v>
      </c>
      <c r="G18" s="6" t="s">
        <v>99</v>
      </c>
      <c r="H18" s="5" t="str">
        <f>"000033"</f>
        <v>000033</v>
      </c>
      <c r="I18" s="4">
        <v>42724</v>
      </c>
      <c r="J18" s="5" t="str">
        <f>"000040"</f>
        <v>000040</v>
      </c>
      <c r="K18" s="4">
        <v>42916</v>
      </c>
      <c r="L18" s="5" t="str">
        <f>"000058"</f>
        <v>000058</v>
      </c>
      <c r="M18" s="4">
        <v>42916</v>
      </c>
      <c r="N18" s="5">
        <v>17</v>
      </c>
      <c r="O18" s="5" t="str">
        <f>"005155"</f>
        <v>005155</v>
      </c>
      <c r="P18" s="4">
        <v>43325</v>
      </c>
      <c r="Q18" s="7">
        <v>9.50929</v>
      </c>
      <c r="R18" s="7">
        <v>1.1789700000000001</v>
      </c>
      <c r="S18" s="7">
        <v>8.3303200000000004</v>
      </c>
      <c r="T18" s="5">
        <v>172</v>
      </c>
      <c r="U18" s="4">
        <v>43326</v>
      </c>
      <c r="V18" s="5">
        <v>9980796171</v>
      </c>
      <c r="W18" s="6" t="s">
        <v>100</v>
      </c>
      <c r="X18" s="5" t="s">
        <v>52</v>
      </c>
      <c r="Y18" s="6" t="s">
        <v>51</v>
      </c>
      <c r="Z18" s="5" t="s">
        <v>53</v>
      </c>
      <c r="AA18" s="6" t="s">
        <v>54</v>
      </c>
      <c r="AB18" s="7">
        <v>9.5092899999999994E-2</v>
      </c>
      <c r="AD18" s="8"/>
      <c r="AF18" s="8"/>
      <c r="AG18" s="8"/>
    </row>
    <row r="19" spans="1:33" x14ac:dyDescent="0.2">
      <c r="A19" s="12">
        <v>6104</v>
      </c>
      <c r="B19" s="13" t="s">
        <v>42</v>
      </c>
      <c r="C19" s="13">
        <v>43385</v>
      </c>
      <c r="D19" s="5">
        <v>87</v>
      </c>
      <c r="E19" s="6" t="s">
        <v>63</v>
      </c>
      <c r="F19" s="5" t="s">
        <v>101</v>
      </c>
      <c r="G19" s="6" t="s">
        <v>102</v>
      </c>
      <c r="H19" s="5" t="str">
        <f>"000074"</f>
        <v>000074</v>
      </c>
      <c r="I19" s="4">
        <v>43248</v>
      </c>
      <c r="J19" s="5" t="str">
        <f>"000015"</f>
        <v>000015</v>
      </c>
      <c r="K19" s="4">
        <v>43248</v>
      </c>
      <c r="L19" s="5" t="str">
        <f>"000070"</f>
        <v>000070</v>
      </c>
      <c r="M19" s="4">
        <v>43248</v>
      </c>
      <c r="N19" s="5">
        <v>16</v>
      </c>
      <c r="O19" s="5" t="str">
        <f>"006154"</f>
        <v>006154</v>
      </c>
      <c r="P19" s="4">
        <v>43377</v>
      </c>
      <c r="Q19" s="7">
        <v>7.1192200000000003</v>
      </c>
      <c r="R19" s="7">
        <v>0.64392000000000005</v>
      </c>
      <c r="S19" s="7">
        <v>6.4752999999999998</v>
      </c>
      <c r="T19" s="5">
        <v>227</v>
      </c>
      <c r="U19" s="4">
        <v>43385</v>
      </c>
      <c r="V19" s="5">
        <v>9972528646</v>
      </c>
      <c r="W19" s="6" t="s">
        <v>103</v>
      </c>
      <c r="X19" s="5" t="s">
        <v>44</v>
      </c>
      <c r="Y19" s="6" t="s">
        <v>43</v>
      </c>
      <c r="Z19" s="5" t="s">
        <v>58</v>
      </c>
      <c r="AA19" s="6" t="s">
        <v>59</v>
      </c>
      <c r="AB19" s="7">
        <f>Q19/100</f>
        <v>7.1192199999999997E-2</v>
      </c>
      <c r="AD19" s="8"/>
      <c r="AF19" s="8"/>
      <c r="AG19" s="8"/>
    </row>
    <row r="20" spans="1:33" x14ac:dyDescent="0.2">
      <c r="A20" s="12">
        <v>6105</v>
      </c>
      <c r="B20" s="13" t="s">
        <v>42</v>
      </c>
      <c r="C20" s="13">
        <v>43385</v>
      </c>
      <c r="D20" s="5">
        <v>87</v>
      </c>
      <c r="E20" s="6" t="s">
        <v>63</v>
      </c>
      <c r="F20" s="5" t="s">
        <v>101</v>
      </c>
      <c r="G20" s="6" t="s">
        <v>102</v>
      </c>
      <c r="H20" s="5" t="str">
        <f>"000074"</f>
        <v>000074</v>
      </c>
      <c r="I20" s="4">
        <v>43248</v>
      </c>
      <c r="J20" s="5" t="str">
        <f>"000015"</f>
        <v>000015</v>
      </c>
      <c r="K20" s="4">
        <v>43248</v>
      </c>
      <c r="L20" s="5" t="str">
        <f>"000070"</f>
        <v>000070</v>
      </c>
      <c r="M20" s="4">
        <v>43248</v>
      </c>
      <c r="N20" s="5">
        <v>16</v>
      </c>
      <c r="O20" s="5" t="str">
        <f>"006154"</f>
        <v>006154</v>
      </c>
      <c r="P20" s="4">
        <v>43377</v>
      </c>
      <c r="Q20" s="7">
        <v>7.1192200000000003</v>
      </c>
      <c r="R20" s="7">
        <v>0.64392000000000005</v>
      </c>
      <c r="S20" s="7">
        <v>6.4752999999999998</v>
      </c>
      <c r="T20" s="5">
        <v>227</v>
      </c>
      <c r="U20" s="4">
        <v>43385</v>
      </c>
      <c r="V20" s="5">
        <v>9972528646</v>
      </c>
      <c r="W20" s="6" t="s">
        <v>103</v>
      </c>
      <c r="X20" s="5" t="s">
        <v>44</v>
      </c>
      <c r="Y20" s="6" t="s">
        <v>43</v>
      </c>
      <c r="Z20" s="5" t="s">
        <v>58</v>
      </c>
      <c r="AA20" s="6" t="s">
        <v>59</v>
      </c>
      <c r="AB20" s="7">
        <f>Q20/100</f>
        <v>7.1192199999999997E-2</v>
      </c>
      <c r="AD20" s="8"/>
      <c r="AF20" s="8"/>
      <c r="AG20" s="8"/>
    </row>
    <row r="21" spans="1:33" x14ac:dyDescent="0.2">
      <c r="A21" s="12">
        <v>6754</v>
      </c>
      <c r="B21" s="13" t="s">
        <v>42</v>
      </c>
      <c r="C21" s="13">
        <v>43390</v>
      </c>
      <c r="D21" s="5">
        <v>87</v>
      </c>
      <c r="E21" s="6" t="s">
        <v>63</v>
      </c>
      <c r="F21" s="5" t="s">
        <v>104</v>
      </c>
      <c r="G21" s="6" t="s">
        <v>105</v>
      </c>
      <c r="H21" s="5" t="str">
        <f>"000284"</f>
        <v>000284</v>
      </c>
      <c r="I21" s="4">
        <v>43370</v>
      </c>
      <c r="J21" s="5" t="str">
        <f>"000047"</f>
        <v>000047</v>
      </c>
      <c r="K21" s="4">
        <v>43370</v>
      </c>
      <c r="L21" s="5" t="str">
        <f>"000216"</f>
        <v>000216</v>
      </c>
      <c r="M21" s="4">
        <v>43370</v>
      </c>
      <c r="N21" s="5">
        <v>17</v>
      </c>
      <c r="O21" s="5" t="str">
        <f>"006811"</f>
        <v>006811</v>
      </c>
      <c r="P21" s="4">
        <v>43389</v>
      </c>
      <c r="Q21" s="7">
        <v>12.251569999999999</v>
      </c>
      <c r="R21" s="7">
        <v>1.30711</v>
      </c>
      <c r="S21" s="7">
        <v>10.944459999999999</v>
      </c>
      <c r="T21" s="5">
        <v>245</v>
      </c>
      <c r="U21" s="4">
        <v>43390</v>
      </c>
      <c r="V21" s="5">
        <v>0</v>
      </c>
      <c r="W21" s="6" t="s">
        <v>46</v>
      </c>
      <c r="X21" s="5" t="s">
        <v>38</v>
      </c>
      <c r="Y21" s="6" t="s">
        <v>39</v>
      </c>
      <c r="Z21" s="5" t="s">
        <v>58</v>
      </c>
      <c r="AA21" s="6" t="s">
        <v>59</v>
      </c>
      <c r="AB21" s="7">
        <f>Q21/100</f>
        <v>0.12251569999999999</v>
      </c>
      <c r="AD21" s="8"/>
      <c r="AF21" s="8"/>
      <c r="AG21" s="8"/>
    </row>
    <row r="22" spans="1:33" x14ac:dyDescent="0.2">
      <c r="A22" s="12">
        <v>7151</v>
      </c>
      <c r="B22" s="13" t="s">
        <v>40</v>
      </c>
      <c r="C22" s="13">
        <v>43418</v>
      </c>
      <c r="D22" s="5">
        <v>87</v>
      </c>
      <c r="E22" s="6" t="s">
        <v>63</v>
      </c>
      <c r="F22" s="5" t="s">
        <v>106</v>
      </c>
      <c r="G22" s="6" t="s">
        <v>107</v>
      </c>
      <c r="H22" s="5" t="str">
        <f>"000001"</f>
        <v>000001</v>
      </c>
      <c r="I22" s="4">
        <v>43140</v>
      </c>
      <c r="J22" s="5" t="str">
        <f>"000001"</f>
        <v>000001</v>
      </c>
      <c r="K22" s="4">
        <v>43140</v>
      </c>
      <c r="L22" s="5" t="str">
        <f>"000001"</f>
        <v>000001</v>
      </c>
      <c r="M22" s="4">
        <v>43140</v>
      </c>
      <c r="N22" s="5">
        <v>17</v>
      </c>
      <c r="O22" s="5" t="str">
        <f>"007182"</f>
        <v>007182</v>
      </c>
      <c r="P22" s="4">
        <v>43404</v>
      </c>
      <c r="Q22" s="7">
        <v>49.976959999999998</v>
      </c>
      <c r="R22" s="7">
        <v>5.1304699999999999</v>
      </c>
      <c r="S22" s="7">
        <v>44.846490000000003</v>
      </c>
      <c r="T22" s="5">
        <v>261</v>
      </c>
      <c r="U22" s="4">
        <v>43418</v>
      </c>
      <c r="V22" s="5">
        <v>9916685668</v>
      </c>
      <c r="W22" s="6" t="s">
        <v>60</v>
      </c>
      <c r="X22" s="5" t="s">
        <v>61</v>
      </c>
      <c r="Y22" s="6" t="s">
        <v>62</v>
      </c>
      <c r="Z22" s="5" t="s">
        <v>108</v>
      </c>
      <c r="AA22" s="6" t="s">
        <v>109</v>
      </c>
      <c r="AB22" s="7">
        <f>Q22/100</f>
        <v>0.49976959999999998</v>
      </c>
      <c r="AD22" s="8"/>
      <c r="AF22" s="8"/>
      <c r="AG22" s="8"/>
    </row>
    <row r="23" spans="1:33" x14ac:dyDescent="0.2">
      <c r="A23" s="12">
        <v>7742</v>
      </c>
      <c r="B23" s="13" t="s">
        <v>41</v>
      </c>
      <c r="C23" s="13">
        <v>43448</v>
      </c>
      <c r="D23" s="5">
        <v>87</v>
      </c>
      <c r="E23" s="6" t="s">
        <v>63</v>
      </c>
      <c r="F23" s="5" t="s">
        <v>110</v>
      </c>
      <c r="G23" s="6" t="s">
        <v>111</v>
      </c>
      <c r="H23" s="5" t="str">
        <f>"000111"</f>
        <v>000111</v>
      </c>
      <c r="I23" s="4">
        <v>41624</v>
      </c>
      <c r="J23" s="5" t="str">
        <f>"000114"</f>
        <v>000114</v>
      </c>
      <c r="K23" s="4">
        <v>41990</v>
      </c>
      <c r="L23" s="5" t="str">
        <f>"000728"</f>
        <v>000728</v>
      </c>
      <c r="M23" s="4">
        <v>42004</v>
      </c>
      <c r="N23" s="5">
        <v>14</v>
      </c>
      <c r="O23" s="5" t="str">
        <f>"007980"</f>
        <v>007980</v>
      </c>
      <c r="P23" s="4">
        <v>43448</v>
      </c>
      <c r="Q23" s="7">
        <v>7.08392</v>
      </c>
      <c r="R23" s="7">
        <v>0.85787000000000002</v>
      </c>
      <c r="S23" s="7">
        <v>6.2260499999999999</v>
      </c>
      <c r="T23" s="5">
        <v>291</v>
      </c>
      <c r="U23" s="4">
        <v>43448</v>
      </c>
      <c r="V23" s="5">
        <v>9964521575</v>
      </c>
      <c r="W23" s="6" t="s">
        <v>112</v>
      </c>
      <c r="X23" s="5" t="s">
        <v>31</v>
      </c>
      <c r="Y23" s="6" t="s">
        <v>32</v>
      </c>
      <c r="Z23" s="5" t="s">
        <v>58</v>
      </c>
      <c r="AA23" s="6" t="s">
        <v>59</v>
      </c>
      <c r="AB23" s="7">
        <f>Q23/100</f>
        <v>7.0839200000000005E-2</v>
      </c>
      <c r="AD23" s="8"/>
      <c r="AF23" s="8"/>
      <c r="AG23" s="8"/>
    </row>
    <row r="24" spans="1:33" x14ac:dyDescent="0.2">
      <c r="A24" s="12">
        <v>7743</v>
      </c>
      <c r="B24" s="13" t="s">
        <v>41</v>
      </c>
      <c r="C24" s="13">
        <v>43448</v>
      </c>
      <c r="D24" s="5">
        <v>87</v>
      </c>
      <c r="E24" s="6" t="s">
        <v>63</v>
      </c>
      <c r="F24" s="5" t="s">
        <v>110</v>
      </c>
      <c r="G24" s="6" t="s">
        <v>111</v>
      </c>
      <c r="H24" s="5" t="str">
        <f>"000111"</f>
        <v>000111</v>
      </c>
      <c r="I24" s="4">
        <v>41624</v>
      </c>
      <c r="J24" s="5" t="str">
        <f>"000114"</f>
        <v>000114</v>
      </c>
      <c r="K24" s="4">
        <v>41990</v>
      </c>
      <c r="L24" s="5" t="str">
        <f>"000728"</f>
        <v>000728</v>
      </c>
      <c r="M24" s="4">
        <v>42004</v>
      </c>
      <c r="N24" s="5">
        <v>14</v>
      </c>
      <c r="O24" s="5" t="str">
        <f>"007980"</f>
        <v>007980</v>
      </c>
      <c r="P24" s="4">
        <v>43448</v>
      </c>
      <c r="Q24" s="7">
        <v>2.9015599999999999</v>
      </c>
      <c r="R24" s="7">
        <v>0.35154000000000002</v>
      </c>
      <c r="S24" s="7">
        <v>2.55002</v>
      </c>
      <c r="T24" s="5">
        <v>291</v>
      </c>
      <c r="U24" s="4">
        <v>43448</v>
      </c>
      <c r="V24" s="5">
        <v>9964521575</v>
      </c>
      <c r="W24" s="6" t="s">
        <v>112</v>
      </c>
      <c r="X24" s="5" t="s">
        <v>31</v>
      </c>
      <c r="Y24" s="6" t="s">
        <v>32</v>
      </c>
      <c r="Z24" s="5" t="s">
        <v>58</v>
      </c>
      <c r="AA24" s="6" t="s">
        <v>59</v>
      </c>
      <c r="AB24" s="7">
        <f>Q24/100</f>
        <v>2.9015599999999999E-2</v>
      </c>
      <c r="AD24" s="8"/>
      <c r="AF24" s="8"/>
      <c r="AG24" s="8"/>
    </row>
    <row r="25" spans="1:33" x14ac:dyDescent="0.2">
      <c r="A25" s="12">
        <v>7744</v>
      </c>
      <c r="B25" s="13" t="s">
        <v>41</v>
      </c>
      <c r="C25" s="13">
        <v>43448</v>
      </c>
      <c r="D25" s="5">
        <v>87</v>
      </c>
      <c r="E25" s="6" t="s">
        <v>63</v>
      </c>
      <c r="F25" s="5" t="s">
        <v>113</v>
      </c>
      <c r="G25" s="6" t="s">
        <v>114</v>
      </c>
      <c r="H25" s="5" t="str">
        <f>"000020"</f>
        <v>000020</v>
      </c>
      <c r="I25" s="4">
        <v>42825</v>
      </c>
      <c r="J25" s="5" t="str">
        <f>"000043"</f>
        <v>000043</v>
      </c>
      <c r="K25" s="4">
        <v>43062</v>
      </c>
      <c r="L25" s="5" t="str">
        <f>"00063"</f>
        <v>00063</v>
      </c>
      <c r="M25" s="4">
        <v>42916</v>
      </c>
      <c r="N25" s="5">
        <v>16</v>
      </c>
      <c r="O25" s="5" t="str">
        <f>"007914"</f>
        <v>007914</v>
      </c>
      <c r="P25" s="4">
        <v>43445</v>
      </c>
      <c r="Q25" s="7">
        <v>22.683499999999999</v>
      </c>
      <c r="R25" s="7">
        <v>2.7515000000000001</v>
      </c>
      <c r="S25" s="7">
        <v>19.931999999999999</v>
      </c>
      <c r="T25" s="5">
        <v>292</v>
      </c>
      <c r="U25" s="4">
        <v>43448</v>
      </c>
      <c r="V25" s="5">
        <v>9980796171</v>
      </c>
      <c r="W25" s="6" t="s">
        <v>115</v>
      </c>
      <c r="X25" s="5" t="s">
        <v>50</v>
      </c>
      <c r="Y25" s="6" t="s">
        <v>49</v>
      </c>
      <c r="Z25" s="5" t="s">
        <v>53</v>
      </c>
      <c r="AA25" s="6" t="s">
        <v>54</v>
      </c>
      <c r="AB25" s="7">
        <f>Q25/100</f>
        <v>0.22683499999999998</v>
      </c>
      <c r="AD25" s="8"/>
      <c r="AF25" s="8"/>
      <c r="AG2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2019-01-14T14:09:07Z</dcterms:modified>
</cp:coreProperties>
</file>