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1st April 2018 to 30th Sep 2018 BR Jobcode Tender WBB For ICMYC\BR 198\"/>
    </mc:Choice>
  </mc:AlternateContent>
  <bookViews>
    <workbookView xWindow="0" yWindow="0" windowWidth="1536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3" i="1" l="1"/>
  <c r="O23" i="1"/>
  <c r="L23" i="1"/>
  <c r="J23" i="1"/>
  <c r="H23" i="1"/>
  <c r="AB22" i="1"/>
  <c r="O22" i="1"/>
  <c r="L22" i="1"/>
  <c r="J22" i="1"/>
  <c r="H22" i="1"/>
  <c r="AB21" i="1"/>
  <c r="O21" i="1"/>
  <c r="L21" i="1"/>
  <c r="J21" i="1"/>
  <c r="H21" i="1"/>
  <c r="AB20" i="1"/>
  <c r="O20" i="1"/>
  <c r="L20" i="1"/>
  <c r="J20" i="1"/>
  <c r="H20" i="1"/>
  <c r="AB19" i="1"/>
  <c r="O19" i="1"/>
  <c r="L19" i="1"/>
  <c r="J19" i="1"/>
  <c r="H19" i="1"/>
  <c r="AB18" i="1"/>
  <c r="O18" i="1"/>
  <c r="L18" i="1"/>
  <c r="J18" i="1"/>
  <c r="H18" i="1"/>
  <c r="AB17" i="1"/>
  <c r="O17" i="1"/>
  <c r="L17" i="1"/>
  <c r="J17" i="1"/>
  <c r="H17" i="1"/>
  <c r="AB16" i="1"/>
  <c r="O16" i="1"/>
  <c r="L16" i="1"/>
  <c r="J16" i="1"/>
  <c r="H16" i="1"/>
  <c r="O15" i="1"/>
  <c r="L15" i="1"/>
  <c r="J15" i="1"/>
  <c r="H15" i="1"/>
  <c r="O14" i="1"/>
  <c r="L14" i="1"/>
  <c r="J14" i="1"/>
  <c r="H14" i="1"/>
  <c r="O13" i="1"/>
  <c r="L13" i="1"/>
  <c r="J13" i="1"/>
  <c r="H13" i="1"/>
  <c r="O12" i="1"/>
  <c r="L12" i="1"/>
  <c r="J12" i="1"/>
  <c r="H12" i="1"/>
  <c r="O11" i="1"/>
  <c r="L11" i="1"/>
  <c r="J11" i="1"/>
  <c r="H11" i="1"/>
  <c r="O10" i="1"/>
  <c r="L10" i="1"/>
  <c r="J10" i="1"/>
  <c r="H10" i="1"/>
  <c r="O9" i="1"/>
  <c r="L9" i="1"/>
  <c r="J9" i="1"/>
  <c r="H9" i="1"/>
  <c r="O8" i="1"/>
  <c r="L8" i="1"/>
  <c r="J8" i="1"/>
  <c r="H8" i="1"/>
  <c r="O7" i="1"/>
  <c r="L7" i="1"/>
  <c r="J7" i="1"/>
  <c r="H7" i="1"/>
  <c r="O6" i="1"/>
  <c r="L6" i="1"/>
  <c r="J6" i="1"/>
  <c r="H6" i="1"/>
  <c r="O5" i="1"/>
  <c r="L5" i="1"/>
  <c r="J5" i="1"/>
  <c r="H5" i="1"/>
  <c r="O4" i="1"/>
  <c r="L4" i="1"/>
  <c r="J4" i="1"/>
  <c r="H4" i="1"/>
  <c r="O3" i="1"/>
  <c r="L3" i="1"/>
  <c r="J3" i="1"/>
  <c r="H3" i="1"/>
  <c r="O2" i="1"/>
  <c r="L2" i="1"/>
  <c r="J2" i="1"/>
  <c r="H2" i="1"/>
</calcChain>
</file>

<file path=xl/sharedStrings.xml><?xml version="1.0" encoding="utf-8"?>
<sst xmlns="http://schemas.openxmlformats.org/spreadsheetml/2006/main" count="226" uniqueCount="104">
  <si>
    <t>SL No</t>
  </si>
  <si>
    <t>Month</t>
  </si>
  <si>
    <t>Date</t>
  </si>
  <si>
    <t>Ward_No</t>
  </si>
  <si>
    <t>Ward_Name</t>
  </si>
  <si>
    <t>Job_Code</t>
  </si>
  <si>
    <t>Job_Description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</si>
  <si>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</si>
  <si>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</si>
  <si>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</si>
  <si>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</si>
  <si>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</si>
  <si>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</si>
  <si>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</si>
  <si>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</si>
  <si>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</si>
  <si>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</si>
  <si>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</si>
  <si>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</si>
  <si>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</si>
  <si>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</si>
  <si>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</si>
  <si>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</si>
  <si>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</si>
  <si>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</si>
  <si>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</si>
  <si>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</si>
  <si>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</si>
  <si>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>P3158</t>
  </si>
  <si>
    <t>SIP Infrastructure Project works</t>
  </si>
  <si>
    <t>August</t>
  </si>
  <si>
    <t>P1771</t>
  </si>
  <si>
    <t>Zone Works - POW Works</t>
  </si>
  <si>
    <t>July</t>
  </si>
  <si>
    <t>P0300</t>
  </si>
  <si>
    <t>M and R to Street Lights - Replacement of Burnt Bulbs etc. (Package)</t>
  </si>
  <si>
    <t>June</t>
  </si>
  <si>
    <t>May</t>
  </si>
  <si>
    <t>P3110</t>
  </si>
  <si>
    <t>14th Finance Commission Grant Works</t>
  </si>
  <si>
    <t>November</t>
  </si>
  <si>
    <t>October</t>
  </si>
  <si>
    <t>April</t>
  </si>
  <si>
    <t>Water Supply New Areas</t>
  </si>
  <si>
    <t>P1802</t>
  </si>
  <si>
    <t>KRIDL</t>
  </si>
  <si>
    <t>Reserve fund for TandF Committee</t>
  </si>
  <si>
    <t>P2415</t>
  </si>
  <si>
    <t>ddo089</t>
  </si>
  <si>
    <t xml:space="preserve"> Assistant Executive Engineer Electrical East Zone</t>
  </si>
  <si>
    <t>YH Krishna</t>
  </si>
  <si>
    <t>ddo084</t>
  </si>
  <si>
    <t xml:space="preserve"> Assistant Executive Engineer C V Raman Nagar East Zone</t>
  </si>
  <si>
    <t>S Venkatesh</t>
  </si>
  <si>
    <t>GM Nandakumar</t>
  </si>
  <si>
    <t>ddo075</t>
  </si>
  <si>
    <t xml:space="preserve"> Executive Engineer Project East Zone</t>
  </si>
  <si>
    <t>ddo083</t>
  </si>
  <si>
    <t xml:space="preserve"> Assistant Executive Engineer J B Nagar East Zon</t>
  </si>
  <si>
    <t>M/s RBI Technical Services</t>
  </si>
  <si>
    <t>Technical Manager-II, KRIDL</t>
  </si>
  <si>
    <t>Krishnappa V</t>
  </si>
  <si>
    <t>Jeevanbhima Nagara</t>
  </si>
  <si>
    <t>088-16-000012</t>
  </si>
  <si>
    <t>DESILTING OF DRAIN CONSTRUCTION OF FLAGGING COARSE AND RCC SLAB IN 3RD CROSS 80FEET ROAD IN WARD NO 88 JEEVANBHEEMANAGAR</t>
  </si>
  <si>
    <t>KS Venkatachala</t>
  </si>
  <si>
    <t>088-16-000011</t>
  </si>
  <si>
    <t>CONSTRUCTION OF NEW CULVERT DESILTING OF DRAIN FLAGGING COARSE AND RCC SLAB IN 17TH MAIN 1ST CROSS JUNCTION HAL 2ND STAGE IN WARD NO 88 JEEVANBHEEMANAGAR</t>
  </si>
  <si>
    <t>S Bhogesha</t>
  </si>
  <si>
    <t>088-17-000021</t>
  </si>
  <si>
    <t>Comprehensive of Development of Roads and drains in Jeevanbhimanagara Sub Division Package-II (6 works)</t>
  </si>
  <si>
    <t>Puttaswamy Gowda</t>
  </si>
  <si>
    <t>088-17-000020</t>
  </si>
  <si>
    <t xml:space="preserve">Providing and fixing of LED Street lights in Ward No 88 in C.V.Raman Nagar Division </t>
  </si>
  <si>
    <t>M/s.P.K.Enterprises</t>
  </si>
  <si>
    <t>088-17-000025</t>
  </si>
  <si>
    <t>Engagement of Gangman and Hiring of Tractor Tippers for cleaning and Maintenance of road side drains and other cleaning works in works in ward no 88</t>
  </si>
  <si>
    <t>088-15-000022</t>
  </si>
  <si>
    <t>Providing Painting, Repairs and Improvement Works to Anandapura and Sudhamanagara Schools in Ward No.88</t>
  </si>
  <si>
    <t>088-17-000022</t>
  </si>
  <si>
    <t xml:space="preserve">Providing drinking water works in Ward No 88 in C.V.Raman Nagar Division </t>
  </si>
  <si>
    <t>088-16-000009</t>
  </si>
  <si>
    <t>IMPROVEMENT OF CULVERTS IN SUDHAMANAGARA AND ANANDAPURA IN WARD NO 88 JEEVANBHEEMANAGAR</t>
  </si>
  <si>
    <t>B Suresh</t>
  </si>
  <si>
    <t>088-15-000021</t>
  </si>
  <si>
    <t>Providing Painting, Repairs and Improvement Works to Govt.Kodihalli School and Street name boards in Ward No.88</t>
  </si>
  <si>
    <t>088-17-000006</t>
  </si>
  <si>
    <t>Improvements of Drain and Road at 9th Cross Kodihalli in Ward No.88</t>
  </si>
  <si>
    <t>088-16-000001</t>
  </si>
  <si>
    <t>Operation and Maintenance of street lights at Jeevan bheema nagara and Konena agrahara area ward nos 88 and 113 Package E25 for one year.</t>
  </si>
  <si>
    <t>M/s.Sapthagiri Electricals</t>
  </si>
  <si>
    <t>088-16-000014</t>
  </si>
  <si>
    <t>ENGAGING PRIVATE TRACTOR AND PRIVATE LABOURS FOR REMOVAL OF DEBRIS IN WARD NO 88</t>
  </si>
  <si>
    <t>GS Umashankar</t>
  </si>
  <si>
    <t>088-16-000013</t>
  </si>
  <si>
    <t>EMERGENCY WORKS 2015-16 IN WARD NO 88</t>
  </si>
  <si>
    <t>Engagement of Gangman and Hiring of Tractor Tippers for cleaning and Maintenance of road side drains and other cleaning works in  works in ward no 88</t>
  </si>
  <si>
    <t>088-15-000015</t>
  </si>
  <si>
    <t>Providing Concrete  to 9th Cross (Gangamma temple road) and  Other improvements in  Kodihalli  ward 88</t>
  </si>
  <si>
    <t>M/s Civil Experts Consultants and Testing Center</t>
  </si>
  <si>
    <t>088-16-000025</t>
  </si>
  <si>
    <t>WATER SUPPLY DRILLING OF BOREWELL AND PROVIDING SANITARY LINE IN KULLAPPA COLONY SHIVALINGAIAH COLONY SUDHAMANAGARA NANJAREDDY COLONY AND ANADAPURA AND SURROUNDING AREAS IN WARD NO 88 JEEVAN BHEEMA NAGARA</t>
  </si>
  <si>
    <t>088-17-000027</t>
  </si>
  <si>
    <t>Drilling of Borewell in ward no 88 Jeevanbhimanagara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</si>
</sst>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"/>
  <sheetViews>
    <sheetView tabSelected="1" workbookViewId="0">
      <selection activeCell="A2" sqref="A2:XFD23"/>
    </sheetView>
  </sheetViews>
  <sheetFormatPr defaultRowHeight="12.75" x14ac:dyDescent="0.2"/>
  <cols>
    <col min="1" max="1" width="5.42578125" style="9" bestFit="1" customWidth="1"/>
    <col min="2" max="2" width="9.140625" style="9"/>
    <col min="3" max="3" width="9.5703125" style="9" bestFit="1" customWidth="1"/>
    <col min="4" max="4" width="9.140625" style="9"/>
    <col min="5" max="8" width="9.140625" style="10"/>
    <col min="9" max="9" width="9.140625" style="9"/>
    <col min="10" max="10" width="9.140625" style="8"/>
    <col min="11" max="20" width="9.140625" style="9"/>
    <col min="21" max="23" width="9.140625" style="11"/>
    <col min="24" max="26" width="9.140625" style="9"/>
    <col min="27" max="27" width="9.140625" style="8"/>
    <col min="28" max="28" width="9.140625" style="9"/>
    <col min="29" max="29" width="9.140625" style="8"/>
    <col min="30" max="30" width="9.140625" style="9"/>
    <col min="31" max="31" width="9.140625" style="8"/>
    <col min="32" max="33" width="9.140625" style="9"/>
    <col min="34" max="16384" width="9.140625" style="8"/>
  </cols>
  <sheetData>
    <row r="1" spans="1:33" s="3" customFormat="1" ht="26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2" t="s">
        <v>21</v>
      </c>
      <c r="W1" s="1" t="s">
        <v>22</v>
      </c>
      <c r="X1" s="1" t="s">
        <v>23</v>
      </c>
      <c r="Y1" s="1" t="s">
        <v>24</v>
      </c>
      <c r="Z1" s="2" t="s">
        <v>25</v>
      </c>
      <c r="AA1" s="1" t="s">
        <v>26</v>
      </c>
      <c r="AB1" s="2" t="s">
        <v>27</v>
      </c>
    </row>
    <row r="2" spans="1:33" x14ac:dyDescent="0.2">
      <c r="A2" s="12">
        <v>390</v>
      </c>
      <c r="B2" s="13" t="s">
        <v>42</v>
      </c>
      <c r="C2" s="13">
        <v>43200</v>
      </c>
      <c r="D2" s="5">
        <v>88</v>
      </c>
      <c r="E2" s="6" t="s">
        <v>62</v>
      </c>
      <c r="F2" s="5" t="s">
        <v>63</v>
      </c>
      <c r="G2" s="6" t="s">
        <v>64</v>
      </c>
      <c r="H2" s="5" t="str">
        <f>"000051"</f>
        <v>000051</v>
      </c>
      <c r="I2" s="4">
        <v>42553</v>
      </c>
      <c r="J2" s="5" t="str">
        <f>"000026"</f>
        <v>000026</v>
      </c>
      <c r="K2" s="4">
        <v>42581</v>
      </c>
      <c r="L2" s="5" t="str">
        <f>"000058"</f>
        <v>000058</v>
      </c>
      <c r="M2" s="4">
        <v>42581</v>
      </c>
      <c r="N2" s="5">
        <v>16</v>
      </c>
      <c r="O2" s="5" t="str">
        <f>"000237"</f>
        <v>000237</v>
      </c>
      <c r="P2" s="4">
        <v>43194</v>
      </c>
      <c r="Q2" s="7">
        <v>6.0790699999999998</v>
      </c>
      <c r="R2" s="7">
        <v>0.50041999999999998</v>
      </c>
      <c r="S2" s="7">
        <v>5.5786499999999997</v>
      </c>
      <c r="T2" s="5">
        <v>9</v>
      </c>
      <c r="U2" s="4">
        <v>43200</v>
      </c>
      <c r="V2" s="5">
        <v>8553226019</v>
      </c>
      <c r="W2" s="6" t="s">
        <v>65</v>
      </c>
      <c r="X2" s="5" t="s">
        <v>31</v>
      </c>
      <c r="Y2" s="6" t="s">
        <v>32</v>
      </c>
      <c r="Z2" s="5" t="s">
        <v>57</v>
      </c>
      <c r="AA2" s="6" t="s">
        <v>58</v>
      </c>
      <c r="AB2" s="7">
        <v>6.0790699999999996E-2</v>
      </c>
      <c r="AD2" s="8"/>
      <c r="AF2" s="8"/>
      <c r="AG2" s="8"/>
    </row>
    <row r="3" spans="1:33" x14ac:dyDescent="0.2">
      <c r="A3" s="12">
        <v>620</v>
      </c>
      <c r="B3" s="13" t="s">
        <v>42</v>
      </c>
      <c r="C3" s="13">
        <v>43214</v>
      </c>
      <c r="D3" s="5">
        <v>88</v>
      </c>
      <c r="E3" s="6" t="s">
        <v>62</v>
      </c>
      <c r="F3" s="5" t="s">
        <v>66</v>
      </c>
      <c r="G3" s="6" t="s">
        <v>67</v>
      </c>
      <c r="H3" s="5" t="str">
        <f>"000052"</f>
        <v>000052</v>
      </c>
      <c r="I3" s="4">
        <v>42556</v>
      </c>
      <c r="J3" s="5" t="str">
        <f>"000033"</f>
        <v>000033</v>
      </c>
      <c r="K3" s="4">
        <v>42581</v>
      </c>
      <c r="L3" s="5" t="str">
        <f>"000069"</f>
        <v>000069</v>
      </c>
      <c r="M3" s="4">
        <v>42581</v>
      </c>
      <c r="N3" s="5">
        <v>16</v>
      </c>
      <c r="O3" s="5" t="str">
        <f>"000525"</f>
        <v>000525</v>
      </c>
      <c r="P3" s="4">
        <v>43203</v>
      </c>
      <c r="Q3" s="7">
        <v>4.4328000000000003</v>
      </c>
      <c r="R3" s="7">
        <v>0.33279999999999998</v>
      </c>
      <c r="S3" s="7">
        <v>4.0999999999999996</v>
      </c>
      <c r="T3" s="5">
        <v>23</v>
      </c>
      <c r="U3" s="4">
        <v>43214</v>
      </c>
      <c r="V3" s="5">
        <v>9444818627</v>
      </c>
      <c r="W3" s="6" t="s">
        <v>68</v>
      </c>
      <c r="X3" s="5" t="s">
        <v>31</v>
      </c>
      <c r="Y3" s="6" t="s">
        <v>32</v>
      </c>
      <c r="Z3" s="5" t="s">
        <v>57</v>
      </c>
      <c r="AA3" s="6" t="s">
        <v>58</v>
      </c>
      <c r="AB3" s="7">
        <v>4.4328000000000006E-2</v>
      </c>
      <c r="AD3" s="8"/>
      <c r="AF3" s="8"/>
      <c r="AG3" s="8"/>
    </row>
    <row r="4" spans="1:33" x14ac:dyDescent="0.2">
      <c r="A4" s="12">
        <v>1322</v>
      </c>
      <c r="B4" s="13" t="s">
        <v>37</v>
      </c>
      <c r="C4" s="13">
        <v>43241</v>
      </c>
      <c r="D4" s="5">
        <v>88</v>
      </c>
      <c r="E4" s="6" t="s">
        <v>62</v>
      </c>
      <c r="F4" s="5" t="s">
        <v>69</v>
      </c>
      <c r="G4" s="6" t="s">
        <v>70</v>
      </c>
      <c r="H4" s="5" t="str">
        <f>"000014"</f>
        <v>000014</v>
      </c>
      <c r="I4" s="4">
        <v>42992</v>
      </c>
      <c r="J4" s="5" t="str">
        <f>"000005"</f>
        <v>000005</v>
      </c>
      <c r="K4" s="4">
        <v>43202</v>
      </c>
      <c r="L4" s="5" t="str">
        <f>"000016"</f>
        <v>000016</v>
      </c>
      <c r="M4" s="4">
        <v>43202</v>
      </c>
      <c r="N4" s="5">
        <v>17</v>
      </c>
      <c r="O4" s="5" t="str">
        <f>"001576"</f>
        <v>001576</v>
      </c>
      <c r="P4" s="4">
        <v>43238</v>
      </c>
      <c r="Q4" s="7">
        <v>270.858</v>
      </c>
      <c r="R4" s="7">
        <v>9.2091700000000003</v>
      </c>
      <c r="S4" s="7">
        <v>261.64882999999998</v>
      </c>
      <c r="T4" s="5">
        <v>55</v>
      </c>
      <c r="U4" s="4">
        <v>43241</v>
      </c>
      <c r="V4" s="5">
        <v>123456789</v>
      </c>
      <c r="W4" s="6" t="s">
        <v>71</v>
      </c>
      <c r="X4" s="5" t="s">
        <v>28</v>
      </c>
      <c r="Y4" s="6" t="s">
        <v>29</v>
      </c>
      <c r="Z4" s="5" t="s">
        <v>57</v>
      </c>
      <c r="AA4" s="6" t="s">
        <v>58</v>
      </c>
      <c r="AB4" s="7">
        <v>2.70858</v>
      </c>
      <c r="AD4" s="8"/>
      <c r="AF4" s="8"/>
      <c r="AG4" s="8"/>
    </row>
    <row r="5" spans="1:33" x14ac:dyDescent="0.2">
      <c r="A5" s="12">
        <v>1323</v>
      </c>
      <c r="B5" s="13" t="s">
        <v>37</v>
      </c>
      <c r="C5" s="13">
        <v>43241</v>
      </c>
      <c r="D5" s="5">
        <v>88</v>
      </c>
      <c r="E5" s="6" t="s">
        <v>62</v>
      </c>
      <c r="F5" s="5" t="s">
        <v>72</v>
      </c>
      <c r="G5" s="6" t="s">
        <v>73</v>
      </c>
      <c r="H5" s="5" t="str">
        <f>"000010"</f>
        <v>000010</v>
      </c>
      <c r="I5" s="4">
        <v>43203</v>
      </c>
      <c r="J5" s="5" t="str">
        <f>"000008"</f>
        <v>000008</v>
      </c>
      <c r="K5" s="4">
        <v>43203</v>
      </c>
      <c r="L5" s="5" t="str">
        <f>"000008"</f>
        <v>000008</v>
      </c>
      <c r="M5" s="4">
        <v>43203</v>
      </c>
      <c r="N5" s="5">
        <v>17</v>
      </c>
      <c r="O5" s="5" t="str">
        <f>"001610"</f>
        <v>001610</v>
      </c>
      <c r="P5" s="4">
        <v>43239</v>
      </c>
      <c r="Q5" s="7">
        <v>6.1199000000000003</v>
      </c>
      <c r="R5" s="7">
        <v>0.1961</v>
      </c>
      <c r="S5" s="7">
        <v>5.9238</v>
      </c>
      <c r="T5" s="5">
        <v>56</v>
      </c>
      <c r="U5" s="4">
        <v>43241</v>
      </c>
      <c r="V5" s="5">
        <v>9448537899</v>
      </c>
      <c r="W5" s="6" t="s">
        <v>74</v>
      </c>
      <c r="X5" s="5" t="s">
        <v>38</v>
      </c>
      <c r="Y5" s="6" t="s">
        <v>39</v>
      </c>
      <c r="Z5" s="5" t="s">
        <v>48</v>
      </c>
      <c r="AA5" s="6" t="s">
        <v>49</v>
      </c>
      <c r="AB5" s="7">
        <v>6.1199000000000003E-2</v>
      </c>
      <c r="AD5" s="8"/>
      <c r="AF5" s="8"/>
      <c r="AG5" s="8"/>
    </row>
    <row r="6" spans="1:33" x14ac:dyDescent="0.2">
      <c r="A6" s="12">
        <v>1324</v>
      </c>
      <c r="B6" s="13" t="s">
        <v>37</v>
      </c>
      <c r="C6" s="13">
        <v>43241</v>
      </c>
      <c r="D6" s="5">
        <v>88</v>
      </c>
      <c r="E6" s="6" t="s">
        <v>62</v>
      </c>
      <c r="F6" s="5" t="s">
        <v>75</v>
      </c>
      <c r="G6" s="6" t="s">
        <v>76</v>
      </c>
      <c r="H6" s="5" t="str">
        <f>"000053"</f>
        <v>000053</v>
      </c>
      <c r="I6" s="4">
        <v>42916</v>
      </c>
      <c r="J6" s="5" t="str">
        <f>"000002"</f>
        <v>000002</v>
      </c>
      <c r="K6" s="4">
        <v>43198</v>
      </c>
      <c r="L6" s="5" t="str">
        <f>"000023"</f>
        <v>000023</v>
      </c>
      <c r="M6" s="4">
        <v>43210</v>
      </c>
      <c r="N6" s="5">
        <v>17</v>
      </c>
      <c r="O6" s="5" t="str">
        <f>"001613"</f>
        <v>001613</v>
      </c>
      <c r="P6" s="4">
        <v>43239</v>
      </c>
      <c r="Q6" s="7">
        <v>5.95479</v>
      </c>
      <c r="R6" s="7">
        <v>0.126</v>
      </c>
      <c r="S6" s="7">
        <v>5.8287899999999997</v>
      </c>
      <c r="T6" s="5">
        <v>56</v>
      </c>
      <c r="U6" s="4">
        <v>43241</v>
      </c>
      <c r="V6" s="5">
        <v>123456789</v>
      </c>
      <c r="W6" s="6" t="s">
        <v>53</v>
      </c>
      <c r="X6" s="5" t="s">
        <v>38</v>
      </c>
      <c r="Y6" s="6" t="s">
        <v>39</v>
      </c>
      <c r="Z6" s="5" t="s">
        <v>57</v>
      </c>
      <c r="AA6" s="6" t="s">
        <v>58</v>
      </c>
      <c r="AB6" s="7">
        <v>5.9547900000000001E-2</v>
      </c>
      <c r="AD6" s="8"/>
      <c r="AF6" s="8"/>
      <c r="AG6" s="8"/>
    </row>
    <row r="7" spans="1:33" x14ac:dyDescent="0.2">
      <c r="A7" s="12">
        <v>1641</v>
      </c>
      <c r="B7" s="13" t="s">
        <v>36</v>
      </c>
      <c r="C7" s="13">
        <v>43252</v>
      </c>
      <c r="D7" s="5">
        <v>88</v>
      </c>
      <c r="E7" s="6" t="s">
        <v>62</v>
      </c>
      <c r="F7" s="5" t="s">
        <v>77</v>
      </c>
      <c r="G7" s="6" t="s">
        <v>78</v>
      </c>
      <c r="H7" s="5" t="str">
        <f>"000069"</f>
        <v>000069</v>
      </c>
      <c r="I7" s="4">
        <v>42054</v>
      </c>
      <c r="J7" s="5" t="str">
        <f>"000055"</f>
        <v>000055</v>
      </c>
      <c r="K7" s="4">
        <v>42671</v>
      </c>
      <c r="L7" s="5" t="str">
        <f>"000144"</f>
        <v>000144</v>
      </c>
      <c r="M7" s="4">
        <v>42698</v>
      </c>
      <c r="N7" s="5">
        <v>15</v>
      </c>
      <c r="O7" s="5" t="str">
        <f>"001977"</f>
        <v>001977</v>
      </c>
      <c r="P7" s="4">
        <v>43246</v>
      </c>
      <c r="Q7" s="7">
        <v>7.9625700000000004</v>
      </c>
      <c r="R7" s="7">
        <v>1.03257</v>
      </c>
      <c r="S7" s="7">
        <v>6.93</v>
      </c>
      <c r="T7" s="5">
        <v>64</v>
      </c>
      <c r="U7" s="4">
        <v>43252</v>
      </c>
      <c r="V7" s="5">
        <v>8022975811</v>
      </c>
      <c r="W7" s="6" t="s">
        <v>45</v>
      </c>
      <c r="X7" s="5" t="s">
        <v>47</v>
      </c>
      <c r="Y7" s="6" t="s">
        <v>46</v>
      </c>
      <c r="Z7" s="5" t="s">
        <v>57</v>
      </c>
      <c r="AA7" s="6" t="s">
        <v>58</v>
      </c>
      <c r="AB7" s="7">
        <v>7.9625700000000008E-2</v>
      </c>
      <c r="AD7" s="8"/>
      <c r="AF7" s="8"/>
      <c r="AG7" s="8"/>
    </row>
    <row r="8" spans="1:33" x14ac:dyDescent="0.2">
      <c r="A8" s="12">
        <v>1984</v>
      </c>
      <c r="B8" s="13" t="s">
        <v>36</v>
      </c>
      <c r="C8" s="13">
        <v>43258</v>
      </c>
      <c r="D8" s="5">
        <v>88</v>
      </c>
      <c r="E8" s="6" t="s">
        <v>62</v>
      </c>
      <c r="F8" s="5" t="s">
        <v>79</v>
      </c>
      <c r="G8" s="6" t="s">
        <v>80</v>
      </c>
      <c r="H8" s="5" t="str">
        <f>"000021"</f>
        <v>000021</v>
      </c>
      <c r="I8" s="4">
        <v>43005</v>
      </c>
      <c r="J8" s="5" t="str">
        <f>"000003"</f>
        <v>000003</v>
      </c>
      <c r="K8" s="4">
        <v>43200</v>
      </c>
      <c r="L8" s="5" t="str">
        <f>"000013"</f>
        <v>000013</v>
      </c>
      <c r="M8" s="4">
        <v>43200</v>
      </c>
      <c r="N8" s="5">
        <v>17</v>
      </c>
      <c r="O8" s="5" t="str">
        <f>"002255"</f>
        <v>002255</v>
      </c>
      <c r="P8" s="4">
        <v>43257</v>
      </c>
      <c r="Q8" s="7">
        <v>12.96866</v>
      </c>
      <c r="R8" s="7">
        <v>1.0744800000000001</v>
      </c>
      <c r="S8" s="7">
        <v>11.89418</v>
      </c>
      <c r="T8" s="5">
        <v>77</v>
      </c>
      <c r="U8" s="4">
        <v>43258</v>
      </c>
      <c r="V8" s="5">
        <v>123456789</v>
      </c>
      <c r="W8" s="6" t="s">
        <v>45</v>
      </c>
      <c r="X8" s="5" t="s">
        <v>38</v>
      </c>
      <c r="Y8" s="6" t="s">
        <v>39</v>
      </c>
      <c r="Z8" s="5" t="s">
        <v>57</v>
      </c>
      <c r="AA8" s="6" t="s">
        <v>58</v>
      </c>
      <c r="AB8" s="7">
        <v>0.12968659999999999</v>
      </c>
      <c r="AD8" s="8"/>
      <c r="AF8" s="8"/>
      <c r="AG8" s="8"/>
    </row>
    <row r="9" spans="1:33" x14ac:dyDescent="0.2">
      <c r="A9" s="12">
        <v>2553</v>
      </c>
      <c r="B9" s="13" t="s">
        <v>36</v>
      </c>
      <c r="C9" s="13">
        <v>43274</v>
      </c>
      <c r="D9" s="5">
        <v>88</v>
      </c>
      <c r="E9" s="6" t="s">
        <v>62</v>
      </c>
      <c r="F9" s="5" t="s">
        <v>81</v>
      </c>
      <c r="G9" s="6" t="s">
        <v>82</v>
      </c>
      <c r="H9" s="5" t="str">
        <f>"000024"</f>
        <v>000024</v>
      </c>
      <c r="I9" s="4">
        <v>42501</v>
      </c>
      <c r="J9" s="5" t="str">
        <f>"000049"</f>
        <v>000049</v>
      </c>
      <c r="K9" s="4">
        <v>42632</v>
      </c>
      <c r="L9" s="5" t="str">
        <f>"000126"</f>
        <v>000126</v>
      </c>
      <c r="M9" s="4">
        <v>42671</v>
      </c>
      <c r="N9" s="5">
        <v>16</v>
      </c>
      <c r="O9" s="5" t="str">
        <f>"002797"</f>
        <v>002797</v>
      </c>
      <c r="P9" s="4">
        <v>43271</v>
      </c>
      <c r="Q9" s="7">
        <v>9.1737800000000007</v>
      </c>
      <c r="R9" s="7">
        <v>0.77378000000000002</v>
      </c>
      <c r="S9" s="7">
        <v>8.4</v>
      </c>
      <c r="T9" s="5">
        <v>99</v>
      </c>
      <c r="U9" s="4">
        <v>43274</v>
      </c>
      <c r="V9" s="5">
        <v>9448073767</v>
      </c>
      <c r="W9" s="6" t="s">
        <v>83</v>
      </c>
      <c r="X9" s="5" t="s">
        <v>31</v>
      </c>
      <c r="Y9" s="6" t="s">
        <v>32</v>
      </c>
      <c r="Z9" s="5" t="s">
        <v>57</v>
      </c>
      <c r="AA9" s="6" t="s">
        <v>58</v>
      </c>
      <c r="AB9" s="7">
        <v>9.1737800000000008E-2</v>
      </c>
      <c r="AD9" s="8"/>
      <c r="AF9" s="8"/>
      <c r="AG9" s="8"/>
    </row>
    <row r="10" spans="1:33" x14ac:dyDescent="0.2">
      <c r="A10" s="12">
        <v>2864</v>
      </c>
      <c r="B10" s="13" t="s">
        <v>33</v>
      </c>
      <c r="C10" s="13">
        <v>43283</v>
      </c>
      <c r="D10" s="5">
        <v>88</v>
      </c>
      <c r="E10" s="6" t="s">
        <v>62</v>
      </c>
      <c r="F10" s="5" t="s">
        <v>84</v>
      </c>
      <c r="G10" s="6" t="s">
        <v>85</v>
      </c>
      <c r="H10" s="5" t="str">
        <f>"000068"</f>
        <v>000068</v>
      </c>
      <c r="I10" s="4">
        <v>42053</v>
      </c>
      <c r="J10" s="5" t="str">
        <f>"000054"</f>
        <v>000054</v>
      </c>
      <c r="K10" s="4">
        <v>42671</v>
      </c>
      <c r="L10" s="5" t="str">
        <f>"000143"</f>
        <v>000143</v>
      </c>
      <c r="M10" s="4">
        <v>42698</v>
      </c>
      <c r="N10" s="5">
        <v>15</v>
      </c>
      <c r="O10" s="5" t="str">
        <f>"003103"</f>
        <v>003103</v>
      </c>
      <c r="P10" s="4">
        <v>43280</v>
      </c>
      <c r="Q10" s="7">
        <v>10.441879999999999</v>
      </c>
      <c r="R10" s="7">
        <v>1.3268800000000001</v>
      </c>
      <c r="S10" s="7">
        <v>9.1150000000000002</v>
      </c>
      <c r="T10" s="5">
        <v>106</v>
      </c>
      <c r="U10" s="4">
        <v>43283</v>
      </c>
      <c r="V10" s="5">
        <v>8022975811</v>
      </c>
      <c r="W10" s="6" t="s">
        <v>45</v>
      </c>
      <c r="X10" s="5" t="s">
        <v>47</v>
      </c>
      <c r="Y10" s="6" t="s">
        <v>46</v>
      </c>
      <c r="Z10" s="5" t="s">
        <v>57</v>
      </c>
      <c r="AA10" s="6" t="s">
        <v>58</v>
      </c>
      <c r="AB10" s="7">
        <v>0.10441879999999999</v>
      </c>
      <c r="AD10" s="8"/>
      <c r="AF10" s="8"/>
      <c r="AG10" s="8"/>
    </row>
    <row r="11" spans="1:33" x14ac:dyDescent="0.2">
      <c r="A11" s="12">
        <v>2865</v>
      </c>
      <c r="B11" s="13" t="s">
        <v>33</v>
      </c>
      <c r="C11" s="13">
        <v>43283</v>
      </c>
      <c r="D11" s="5">
        <v>88</v>
      </c>
      <c r="E11" s="6" t="s">
        <v>62</v>
      </c>
      <c r="F11" s="5" t="s">
        <v>86</v>
      </c>
      <c r="G11" s="6" t="s">
        <v>87</v>
      </c>
      <c r="H11" s="5" t="str">
        <f>"000081"</f>
        <v>000081</v>
      </c>
      <c r="I11" s="4">
        <v>43103</v>
      </c>
      <c r="J11" s="5" t="str">
        <f>"000026"</f>
        <v>000026</v>
      </c>
      <c r="K11" s="4">
        <v>43165</v>
      </c>
      <c r="L11" s="5" t="str">
        <f>"000080"</f>
        <v>000080</v>
      </c>
      <c r="M11" s="4">
        <v>43165</v>
      </c>
      <c r="N11" s="5">
        <v>17</v>
      </c>
      <c r="O11" s="5" t="str">
        <f>"003199"</f>
        <v>003199</v>
      </c>
      <c r="P11" s="4">
        <v>43281</v>
      </c>
      <c r="Q11" s="7">
        <v>9.67014</v>
      </c>
      <c r="R11" s="7">
        <v>0.52400000000000002</v>
      </c>
      <c r="S11" s="7">
        <v>9.1461400000000008</v>
      </c>
      <c r="T11" s="5">
        <v>109</v>
      </c>
      <c r="U11" s="4">
        <v>43283</v>
      </c>
      <c r="V11" s="5">
        <v>123456789</v>
      </c>
      <c r="W11" s="6" t="s">
        <v>61</v>
      </c>
      <c r="X11" s="5" t="s">
        <v>31</v>
      </c>
      <c r="Y11" s="6" t="s">
        <v>32</v>
      </c>
      <c r="Z11" s="5" t="s">
        <v>57</v>
      </c>
      <c r="AA11" s="6" t="s">
        <v>58</v>
      </c>
      <c r="AB11" s="7">
        <v>9.6701399999999993E-2</v>
      </c>
      <c r="AD11" s="8"/>
      <c r="AF11" s="8"/>
      <c r="AG11" s="8"/>
    </row>
    <row r="12" spans="1:33" x14ac:dyDescent="0.2">
      <c r="A12" s="12">
        <v>3744</v>
      </c>
      <c r="B12" s="13" t="s">
        <v>33</v>
      </c>
      <c r="C12" s="13">
        <v>43301</v>
      </c>
      <c r="D12" s="5">
        <v>88</v>
      </c>
      <c r="E12" s="6" t="s">
        <v>62</v>
      </c>
      <c r="F12" s="5" t="s">
        <v>88</v>
      </c>
      <c r="G12" s="6" t="s">
        <v>89</v>
      </c>
      <c r="H12" s="5" t="str">
        <f>"000021"</f>
        <v>000021</v>
      </c>
      <c r="I12" s="4">
        <v>42947</v>
      </c>
      <c r="J12" s="5" t="str">
        <f>"000076"</f>
        <v>000076</v>
      </c>
      <c r="K12" s="4">
        <v>43305</v>
      </c>
      <c r="L12" s="5" t="str">
        <f>"000076"</f>
        <v>000076</v>
      </c>
      <c r="M12" s="4">
        <v>43305</v>
      </c>
      <c r="N12" s="5">
        <v>16</v>
      </c>
      <c r="O12" s="5" t="str">
        <f>""</f>
        <v/>
      </c>
      <c r="P12" s="4"/>
      <c r="Q12" s="7">
        <v>7.3982700000000001</v>
      </c>
      <c r="R12" s="7">
        <v>0.81176000000000004</v>
      </c>
      <c r="S12" s="7">
        <v>6.5865099999999996</v>
      </c>
      <c r="T12" s="5">
        <v>134</v>
      </c>
      <c r="U12" s="4">
        <v>43301</v>
      </c>
      <c r="V12" s="5">
        <v>9845117217</v>
      </c>
      <c r="W12" s="6" t="s">
        <v>90</v>
      </c>
      <c r="X12" s="5" t="s">
        <v>34</v>
      </c>
      <c r="Y12" s="6" t="s">
        <v>35</v>
      </c>
      <c r="Z12" s="5" t="s">
        <v>48</v>
      </c>
      <c r="AA12" s="6" t="s">
        <v>49</v>
      </c>
      <c r="AB12" s="7">
        <v>7.3982699999999998E-2</v>
      </c>
      <c r="AD12" s="8"/>
      <c r="AF12" s="8"/>
      <c r="AG12" s="8"/>
    </row>
    <row r="13" spans="1:33" x14ac:dyDescent="0.2">
      <c r="A13" s="12">
        <v>3745</v>
      </c>
      <c r="B13" s="13" t="s">
        <v>33</v>
      </c>
      <c r="C13" s="13">
        <v>43301</v>
      </c>
      <c r="D13" s="5">
        <v>88</v>
      </c>
      <c r="E13" s="6" t="s">
        <v>62</v>
      </c>
      <c r="F13" s="5" t="s">
        <v>88</v>
      </c>
      <c r="G13" s="6" t="s">
        <v>89</v>
      </c>
      <c r="H13" s="5" t="str">
        <f>"000021"</f>
        <v>000021</v>
      </c>
      <c r="I13" s="4">
        <v>42947</v>
      </c>
      <c r="J13" s="5" t="str">
        <f>"000076"</f>
        <v>000076</v>
      </c>
      <c r="K13" s="4">
        <v>43305</v>
      </c>
      <c r="L13" s="5" t="str">
        <f>"000076"</f>
        <v>000076</v>
      </c>
      <c r="M13" s="4">
        <v>43305</v>
      </c>
      <c r="N13" s="5">
        <v>16</v>
      </c>
      <c r="O13" s="5" t="str">
        <f>""</f>
        <v/>
      </c>
      <c r="P13" s="4"/>
      <c r="Q13" s="7">
        <v>14.79654</v>
      </c>
      <c r="R13" s="7">
        <v>1.1750700000000001</v>
      </c>
      <c r="S13" s="7">
        <v>13.62147</v>
      </c>
      <c r="T13" s="5">
        <v>134</v>
      </c>
      <c r="U13" s="4">
        <v>43301</v>
      </c>
      <c r="V13" s="5">
        <v>9845117217</v>
      </c>
      <c r="W13" s="6" t="s">
        <v>90</v>
      </c>
      <c r="X13" s="5" t="s">
        <v>34</v>
      </c>
      <c r="Y13" s="6" t="s">
        <v>35</v>
      </c>
      <c r="Z13" s="5" t="s">
        <v>48</v>
      </c>
      <c r="AA13" s="6" t="s">
        <v>49</v>
      </c>
      <c r="AB13" s="7">
        <v>0.1479654</v>
      </c>
      <c r="AD13" s="8"/>
      <c r="AF13" s="8"/>
      <c r="AG13" s="8"/>
    </row>
    <row r="14" spans="1:33" x14ac:dyDescent="0.2">
      <c r="A14" s="12">
        <v>3999</v>
      </c>
      <c r="B14" s="13" t="s">
        <v>33</v>
      </c>
      <c r="C14" s="13">
        <v>43307</v>
      </c>
      <c r="D14" s="5">
        <v>88</v>
      </c>
      <c r="E14" s="6" t="s">
        <v>62</v>
      </c>
      <c r="F14" s="5" t="s">
        <v>91</v>
      </c>
      <c r="G14" s="6" t="s">
        <v>92</v>
      </c>
      <c r="H14" s="5" t="str">
        <f>"000030"</f>
        <v>000030</v>
      </c>
      <c r="I14" s="4">
        <v>42501</v>
      </c>
      <c r="J14" s="5" t="str">
        <f>"000060"</f>
        <v>000060</v>
      </c>
      <c r="K14" s="4">
        <v>42824</v>
      </c>
      <c r="L14" s="5" t="str">
        <f>"000177"</f>
        <v>000177</v>
      </c>
      <c r="M14" s="4">
        <v>42825</v>
      </c>
      <c r="N14" s="5">
        <v>16</v>
      </c>
      <c r="O14" s="5" t="str">
        <f>"004052"</f>
        <v>004052</v>
      </c>
      <c r="P14" s="4">
        <v>43301</v>
      </c>
      <c r="Q14" s="7">
        <v>8.9920000000000009</v>
      </c>
      <c r="R14" s="7">
        <v>0.18884000000000001</v>
      </c>
      <c r="S14" s="7">
        <v>8.8031600000000001</v>
      </c>
      <c r="T14" s="5">
        <v>142</v>
      </c>
      <c r="U14" s="4">
        <v>43307</v>
      </c>
      <c r="V14" s="5">
        <v>9980323415</v>
      </c>
      <c r="W14" s="6" t="s">
        <v>93</v>
      </c>
      <c r="X14" s="5" t="s">
        <v>31</v>
      </c>
      <c r="Y14" s="6" t="s">
        <v>32</v>
      </c>
      <c r="Z14" s="5" t="s">
        <v>57</v>
      </c>
      <c r="AA14" s="6" t="s">
        <v>58</v>
      </c>
      <c r="AB14" s="7">
        <v>8.9920000000000014E-2</v>
      </c>
      <c r="AD14" s="8"/>
      <c r="AF14" s="8"/>
      <c r="AG14" s="8"/>
    </row>
    <row r="15" spans="1:33" x14ac:dyDescent="0.2">
      <c r="A15" s="12">
        <v>4979</v>
      </c>
      <c r="B15" s="13" t="s">
        <v>30</v>
      </c>
      <c r="C15" s="13">
        <v>43330</v>
      </c>
      <c r="D15" s="5">
        <v>88</v>
      </c>
      <c r="E15" s="6" t="s">
        <v>62</v>
      </c>
      <c r="F15" s="5" t="s">
        <v>94</v>
      </c>
      <c r="G15" s="6" t="s">
        <v>95</v>
      </c>
      <c r="H15" s="5" t="str">
        <f>"000084"</f>
        <v>000084</v>
      </c>
      <c r="I15" s="4">
        <v>42630</v>
      </c>
      <c r="J15" s="5" t="str">
        <f>"000063"</f>
        <v>000063</v>
      </c>
      <c r="K15" s="4">
        <v>42824</v>
      </c>
      <c r="L15" s="5" t="str">
        <f>"000176"</f>
        <v>000176</v>
      </c>
      <c r="M15" s="4">
        <v>42825</v>
      </c>
      <c r="N15" s="5">
        <v>16</v>
      </c>
      <c r="O15" s="5" t="str">
        <f>"005169"</f>
        <v>005169</v>
      </c>
      <c r="P15" s="4">
        <v>43326</v>
      </c>
      <c r="Q15" s="7">
        <v>13.919029999999999</v>
      </c>
      <c r="R15" s="7">
        <v>0.87927999999999995</v>
      </c>
      <c r="S15" s="7">
        <v>13.03975</v>
      </c>
      <c r="T15" s="5">
        <v>174</v>
      </c>
      <c r="U15" s="4">
        <v>43330</v>
      </c>
      <c r="V15" s="5">
        <v>9448065010</v>
      </c>
      <c r="W15" s="6" t="s">
        <v>54</v>
      </c>
      <c r="X15" s="5" t="s">
        <v>31</v>
      </c>
      <c r="Y15" s="6" t="s">
        <v>32</v>
      </c>
      <c r="Z15" s="5" t="s">
        <v>57</v>
      </c>
      <c r="AA15" s="6" t="s">
        <v>58</v>
      </c>
      <c r="AB15" s="7">
        <v>0.13919029999999999</v>
      </c>
      <c r="AD15" s="8"/>
      <c r="AF15" s="8"/>
      <c r="AG15" s="8"/>
    </row>
    <row r="16" spans="1:33" x14ac:dyDescent="0.2">
      <c r="A16" s="12">
        <v>5868</v>
      </c>
      <c r="B16" s="13" t="s">
        <v>41</v>
      </c>
      <c r="C16" s="13">
        <v>43382</v>
      </c>
      <c r="D16" s="5">
        <v>88</v>
      </c>
      <c r="E16" s="6" t="s">
        <v>62</v>
      </c>
      <c r="F16" s="5" t="s">
        <v>75</v>
      </c>
      <c r="G16" s="6" t="s">
        <v>96</v>
      </c>
      <c r="H16" s="5" t="str">
        <f>"000053"</f>
        <v>000053</v>
      </c>
      <c r="I16" s="4">
        <v>42916</v>
      </c>
      <c r="J16" s="5" t="str">
        <f>"000044"</f>
        <v>000044</v>
      </c>
      <c r="K16" s="4">
        <v>43361</v>
      </c>
      <c r="L16" s="5" t="str">
        <f>"000109"</f>
        <v>000109</v>
      </c>
      <c r="M16" s="4">
        <v>43361</v>
      </c>
      <c r="N16" s="5">
        <v>17</v>
      </c>
      <c r="O16" s="5" t="str">
        <f>"006429"</f>
        <v>006429</v>
      </c>
      <c r="P16" s="4">
        <v>43382</v>
      </c>
      <c r="Q16" s="7">
        <v>4.06229</v>
      </c>
      <c r="R16" s="7">
        <v>8.5330000000000003E-2</v>
      </c>
      <c r="S16" s="7">
        <v>3.9769600000000001</v>
      </c>
      <c r="T16" s="5">
        <v>223</v>
      </c>
      <c r="U16" s="4">
        <v>43382</v>
      </c>
      <c r="V16" s="5">
        <v>123456789</v>
      </c>
      <c r="W16" s="6" t="s">
        <v>53</v>
      </c>
      <c r="X16" s="5" t="s">
        <v>38</v>
      </c>
      <c r="Y16" s="6" t="s">
        <v>39</v>
      </c>
      <c r="Z16" s="5" t="s">
        <v>57</v>
      </c>
      <c r="AA16" s="6" t="s">
        <v>58</v>
      </c>
      <c r="AB16" s="7">
        <f>Q16/100</f>
        <v>4.0622899999999997E-2</v>
      </c>
      <c r="AD16" s="8"/>
      <c r="AF16" s="8"/>
      <c r="AG16" s="8"/>
    </row>
    <row r="17" spans="1:33" x14ac:dyDescent="0.2">
      <c r="A17" s="12">
        <v>5869</v>
      </c>
      <c r="B17" s="13" t="s">
        <v>41</v>
      </c>
      <c r="C17" s="13">
        <v>43382</v>
      </c>
      <c r="D17" s="5">
        <v>88</v>
      </c>
      <c r="E17" s="6" t="s">
        <v>62</v>
      </c>
      <c r="F17" s="5" t="s">
        <v>75</v>
      </c>
      <c r="G17" s="6" t="s">
        <v>96</v>
      </c>
      <c r="H17" s="5" t="str">
        <f>"000053"</f>
        <v>000053</v>
      </c>
      <c r="I17" s="4">
        <v>42916</v>
      </c>
      <c r="J17" s="5" t="str">
        <f>"000044"</f>
        <v>000044</v>
      </c>
      <c r="K17" s="4">
        <v>43361</v>
      </c>
      <c r="L17" s="5" t="str">
        <f>"000109"</f>
        <v>000109</v>
      </c>
      <c r="M17" s="4">
        <v>43361</v>
      </c>
      <c r="N17" s="5">
        <v>17</v>
      </c>
      <c r="O17" s="5" t="str">
        <f>"006429"</f>
        <v>006429</v>
      </c>
      <c r="P17" s="4">
        <v>43382</v>
      </c>
      <c r="Q17" s="7">
        <v>4.06229</v>
      </c>
      <c r="R17" s="7">
        <v>8.5330000000000003E-2</v>
      </c>
      <c r="S17" s="7">
        <v>3.9769600000000001</v>
      </c>
      <c r="T17" s="5">
        <v>223</v>
      </c>
      <c r="U17" s="4">
        <v>43382</v>
      </c>
      <c r="V17" s="5">
        <v>123456789</v>
      </c>
      <c r="W17" s="6" t="s">
        <v>53</v>
      </c>
      <c r="X17" s="5" t="s">
        <v>38</v>
      </c>
      <c r="Y17" s="6" t="s">
        <v>39</v>
      </c>
      <c r="Z17" s="5" t="s">
        <v>57</v>
      </c>
      <c r="AA17" s="6" t="s">
        <v>58</v>
      </c>
      <c r="AB17" s="7">
        <f>Q17/100</f>
        <v>4.0622899999999997E-2</v>
      </c>
      <c r="AD17" s="8"/>
      <c r="AF17" s="8"/>
      <c r="AG17" s="8"/>
    </row>
    <row r="18" spans="1:33" x14ac:dyDescent="0.2">
      <c r="A18" s="12">
        <v>6106</v>
      </c>
      <c r="B18" s="13" t="s">
        <v>41</v>
      </c>
      <c r="C18" s="13">
        <v>43385</v>
      </c>
      <c r="D18" s="5">
        <v>88</v>
      </c>
      <c r="E18" s="6" t="s">
        <v>62</v>
      </c>
      <c r="F18" s="5" t="s">
        <v>69</v>
      </c>
      <c r="G18" s="6" t="s">
        <v>70</v>
      </c>
      <c r="H18" s="5" t="str">
        <f>"000014"</f>
        <v>000014</v>
      </c>
      <c r="I18" s="4">
        <v>42992</v>
      </c>
      <c r="J18" s="5" t="str">
        <f>"000005"</f>
        <v>000005</v>
      </c>
      <c r="K18" s="4">
        <v>43202</v>
      </c>
      <c r="L18" s="5" t="str">
        <f>"000016"</f>
        <v>000016</v>
      </c>
      <c r="M18" s="4">
        <v>43202</v>
      </c>
      <c r="N18" s="5">
        <v>17</v>
      </c>
      <c r="O18" s="5" t="str">
        <f>"001576"</f>
        <v>001576</v>
      </c>
      <c r="P18" s="4">
        <v>43238</v>
      </c>
      <c r="Q18" s="7">
        <v>1.5375000000000001</v>
      </c>
      <c r="R18" s="7">
        <v>0.15375</v>
      </c>
      <c r="S18" s="7">
        <v>1.38375</v>
      </c>
      <c r="T18" s="5">
        <v>228</v>
      </c>
      <c r="U18" s="4">
        <v>43385</v>
      </c>
      <c r="V18" s="5">
        <v>9845036062</v>
      </c>
      <c r="W18" s="6" t="s">
        <v>59</v>
      </c>
      <c r="X18" s="5" t="s">
        <v>28</v>
      </c>
      <c r="Y18" s="6" t="s">
        <v>29</v>
      </c>
      <c r="Z18" s="5" t="s">
        <v>51</v>
      </c>
      <c r="AA18" s="6" t="s">
        <v>52</v>
      </c>
      <c r="AB18" s="7">
        <f>Q18/100</f>
        <v>1.5375000000000002E-2</v>
      </c>
      <c r="AD18" s="8"/>
      <c r="AF18" s="8"/>
      <c r="AG18" s="8"/>
    </row>
    <row r="19" spans="1:33" x14ac:dyDescent="0.2">
      <c r="A19" s="12">
        <v>6107</v>
      </c>
      <c r="B19" s="13" t="s">
        <v>41</v>
      </c>
      <c r="C19" s="13">
        <v>43385</v>
      </c>
      <c r="D19" s="5">
        <v>88</v>
      </c>
      <c r="E19" s="6" t="s">
        <v>62</v>
      </c>
      <c r="F19" s="5" t="s">
        <v>69</v>
      </c>
      <c r="G19" s="6" t="s">
        <v>70</v>
      </c>
      <c r="H19" s="5" t="str">
        <f>"000014"</f>
        <v>000014</v>
      </c>
      <c r="I19" s="4">
        <v>42992</v>
      </c>
      <c r="J19" s="5" t="str">
        <f>"000005"</f>
        <v>000005</v>
      </c>
      <c r="K19" s="4">
        <v>43202</v>
      </c>
      <c r="L19" s="5" t="str">
        <f>"000016"</f>
        <v>000016</v>
      </c>
      <c r="M19" s="4">
        <v>43202</v>
      </c>
      <c r="N19" s="5">
        <v>17</v>
      </c>
      <c r="O19" s="5" t="str">
        <f>"001576"</f>
        <v>001576</v>
      </c>
      <c r="P19" s="4">
        <v>43238</v>
      </c>
      <c r="Q19" s="7">
        <v>1.5375000000000001</v>
      </c>
      <c r="R19" s="7">
        <v>0.15375</v>
      </c>
      <c r="S19" s="7">
        <v>1.38375</v>
      </c>
      <c r="T19" s="5">
        <v>228</v>
      </c>
      <c r="U19" s="4">
        <v>43385</v>
      </c>
      <c r="V19" s="5">
        <v>9845036062</v>
      </c>
      <c r="W19" s="6" t="s">
        <v>59</v>
      </c>
      <c r="X19" s="5" t="s">
        <v>28</v>
      </c>
      <c r="Y19" s="6" t="s">
        <v>29</v>
      </c>
      <c r="Z19" s="5" t="s">
        <v>51</v>
      </c>
      <c r="AA19" s="6" t="s">
        <v>52</v>
      </c>
      <c r="AB19" s="7">
        <f>Q19/100</f>
        <v>1.5375000000000002E-2</v>
      </c>
      <c r="AD19" s="8"/>
      <c r="AF19" s="8"/>
      <c r="AG19" s="8"/>
    </row>
    <row r="20" spans="1:33" x14ac:dyDescent="0.2">
      <c r="A20" s="12">
        <v>6108</v>
      </c>
      <c r="B20" s="13" t="s">
        <v>41</v>
      </c>
      <c r="C20" s="13">
        <v>43385</v>
      </c>
      <c r="D20" s="5">
        <v>88</v>
      </c>
      <c r="E20" s="6" t="s">
        <v>62</v>
      </c>
      <c r="F20" s="5" t="s">
        <v>97</v>
      </c>
      <c r="G20" s="6" t="s">
        <v>98</v>
      </c>
      <c r="H20" s="5" t="str">
        <f>"000115"</f>
        <v>000115</v>
      </c>
      <c r="I20" s="4">
        <v>42040</v>
      </c>
      <c r="J20" s="5" t="str">
        <f>"000001"</f>
        <v>000001</v>
      </c>
      <c r="K20" s="4">
        <v>42460</v>
      </c>
      <c r="L20" s="5" t="str">
        <f>"000028"</f>
        <v>000028</v>
      </c>
      <c r="M20" s="4">
        <v>42124</v>
      </c>
      <c r="N20" s="5">
        <v>15</v>
      </c>
      <c r="O20" s="5" t="str">
        <f>"006080"</f>
        <v>006080</v>
      </c>
      <c r="P20" s="4">
        <v>43374</v>
      </c>
      <c r="Q20" s="7">
        <v>19.997050000000002</v>
      </c>
      <c r="R20" s="7">
        <v>1.5198100000000001</v>
      </c>
      <c r="S20" s="7">
        <v>18.477239999999998</v>
      </c>
      <c r="T20" s="5">
        <v>231</v>
      </c>
      <c r="U20" s="4">
        <v>43385</v>
      </c>
      <c r="V20" s="5">
        <v>9900505055</v>
      </c>
      <c r="W20" s="6" t="s">
        <v>60</v>
      </c>
      <c r="X20" s="5" t="s">
        <v>47</v>
      </c>
      <c r="Y20" s="6" t="s">
        <v>46</v>
      </c>
      <c r="Z20" s="5" t="s">
        <v>55</v>
      </c>
      <c r="AA20" s="6" t="s">
        <v>56</v>
      </c>
      <c r="AB20" s="7">
        <f>Q20/100</f>
        <v>0.19997050000000002</v>
      </c>
      <c r="AD20" s="8"/>
      <c r="AF20" s="8"/>
      <c r="AG20" s="8"/>
    </row>
    <row r="21" spans="1:33" x14ac:dyDescent="0.2">
      <c r="A21" s="12">
        <v>6109</v>
      </c>
      <c r="B21" s="13" t="s">
        <v>41</v>
      </c>
      <c r="C21" s="13">
        <v>43385</v>
      </c>
      <c r="D21" s="5">
        <v>88</v>
      </c>
      <c r="E21" s="6" t="s">
        <v>62</v>
      </c>
      <c r="F21" s="5" t="s">
        <v>69</v>
      </c>
      <c r="G21" s="6" t="s">
        <v>70</v>
      </c>
      <c r="H21" s="5" t="str">
        <f>"000014"</f>
        <v>000014</v>
      </c>
      <c r="I21" s="4">
        <v>42992</v>
      </c>
      <c r="J21" s="5" t="str">
        <f>"000005"</f>
        <v>000005</v>
      </c>
      <c r="K21" s="4">
        <v>43202</v>
      </c>
      <c r="L21" s="5" t="str">
        <f>"000016"</f>
        <v>000016</v>
      </c>
      <c r="M21" s="4">
        <v>43202</v>
      </c>
      <c r="N21" s="5">
        <v>17</v>
      </c>
      <c r="O21" s="5" t="str">
        <f>"001576"</f>
        <v>001576</v>
      </c>
      <c r="P21" s="4">
        <v>43238</v>
      </c>
      <c r="Q21" s="7">
        <v>4.3</v>
      </c>
      <c r="R21" s="7">
        <v>0.43</v>
      </c>
      <c r="S21" s="7">
        <v>3.87</v>
      </c>
      <c r="T21" s="5">
        <v>233</v>
      </c>
      <c r="U21" s="4">
        <v>43385</v>
      </c>
      <c r="V21" s="5">
        <v>9742959595</v>
      </c>
      <c r="W21" s="6" t="s">
        <v>99</v>
      </c>
      <c r="X21" s="5" t="s">
        <v>28</v>
      </c>
      <c r="Y21" s="6" t="s">
        <v>29</v>
      </c>
      <c r="Z21" s="5" t="s">
        <v>57</v>
      </c>
      <c r="AA21" s="6" t="s">
        <v>58</v>
      </c>
      <c r="AB21" s="7">
        <f>Q21/100</f>
        <v>4.2999999999999997E-2</v>
      </c>
      <c r="AD21" s="8"/>
      <c r="AF21" s="8"/>
      <c r="AG21" s="8"/>
    </row>
    <row r="22" spans="1:33" x14ac:dyDescent="0.2">
      <c r="A22" s="12">
        <v>6559</v>
      </c>
      <c r="B22" s="13" t="s">
        <v>41</v>
      </c>
      <c r="C22" s="13">
        <v>43389</v>
      </c>
      <c r="D22" s="5">
        <v>88</v>
      </c>
      <c r="E22" s="6" t="s">
        <v>62</v>
      </c>
      <c r="F22" s="5" t="s">
        <v>100</v>
      </c>
      <c r="G22" s="6" t="s">
        <v>101</v>
      </c>
      <c r="H22" s="5" t="str">
        <f>"000077"</f>
        <v>000077</v>
      </c>
      <c r="I22" s="4">
        <v>43093</v>
      </c>
      <c r="J22" s="5" t="str">
        <f>"000016"</f>
        <v>000016</v>
      </c>
      <c r="K22" s="4">
        <v>43093</v>
      </c>
      <c r="L22" s="5" t="str">
        <f>"000041"</f>
        <v>000041</v>
      </c>
      <c r="M22" s="4">
        <v>43093</v>
      </c>
      <c r="N22" s="5">
        <v>16</v>
      </c>
      <c r="O22" s="5" t="str">
        <f>"006573"</f>
        <v>006573</v>
      </c>
      <c r="P22" s="4">
        <v>43383</v>
      </c>
      <c r="Q22" s="7">
        <v>23.50825</v>
      </c>
      <c r="R22" s="7">
        <v>2.14825</v>
      </c>
      <c r="S22" s="7">
        <v>21.36</v>
      </c>
      <c r="T22" s="5">
        <v>241</v>
      </c>
      <c r="U22" s="4">
        <v>43389</v>
      </c>
      <c r="V22" s="5">
        <v>123456789</v>
      </c>
      <c r="W22" s="6" t="s">
        <v>50</v>
      </c>
      <c r="X22" s="5" t="s">
        <v>44</v>
      </c>
      <c r="Y22" s="6" t="s">
        <v>43</v>
      </c>
      <c r="Z22" s="5" t="s">
        <v>57</v>
      </c>
      <c r="AA22" s="6" t="s">
        <v>58</v>
      </c>
      <c r="AB22" s="7">
        <f>Q22/100</f>
        <v>0.2350825</v>
      </c>
      <c r="AD22" s="8"/>
      <c r="AF22" s="8"/>
      <c r="AG22" s="8"/>
    </row>
    <row r="23" spans="1:33" x14ac:dyDescent="0.2">
      <c r="A23" s="12">
        <v>7152</v>
      </c>
      <c r="B23" s="13" t="s">
        <v>40</v>
      </c>
      <c r="C23" s="13">
        <v>43418</v>
      </c>
      <c r="D23" s="5">
        <v>88</v>
      </c>
      <c r="E23" s="6" t="s">
        <v>62</v>
      </c>
      <c r="F23" s="5" t="s">
        <v>102</v>
      </c>
      <c r="G23" s="6" t="s">
        <v>103</v>
      </c>
      <c r="H23" s="5" t="str">
        <f>"000042"</f>
        <v>000042</v>
      </c>
      <c r="I23" s="4">
        <v>42916</v>
      </c>
      <c r="J23" s="5" t="str">
        <f>"000015"</f>
        <v>000015</v>
      </c>
      <c r="K23" s="4">
        <v>43093</v>
      </c>
      <c r="L23" s="5" t="str">
        <f>"000040"</f>
        <v>000040</v>
      </c>
      <c r="M23" s="4">
        <v>43093</v>
      </c>
      <c r="N23" s="5">
        <v>17</v>
      </c>
      <c r="O23" s="5" t="str">
        <f>"007134"</f>
        <v>007134</v>
      </c>
      <c r="P23" s="4">
        <v>43403</v>
      </c>
      <c r="Q23" s="7">
        <v>26.520579999999999</v>
      </c>
      <c r="R23" s="7">
        <v>2.68458</v>
      </c>
      <c r="S23" s="7">
        <v>23.835999999999999</v>
      </c>
      <c r="T23" s="5">
        <v>261</v>
      </c>
      <c r="U23" s="4">
        <v>43418</v>
      </c>
      <c r="V23" s="5">
        <v>123456789</v>
      </c>
      <c r="W23" s="6" t="s">
        <v>45</v>
      </c>
      <c r="X23" s="5" t="s">
        <v>38</v>
      </c>
      <c r="Y23" s="6" t="s">
        <v>39</v>
      </c>
      <c r="Z23" s="5" t="s">
        <v>57</v>
      </c>
      <c r="AA23" s="6" t="s">
        <v>58</v>
      </c>
      <c r="AB23" s="7">
        <f>Q23/100</f>
        <v>0.26520579999999999</v>
      </c>
      <c r="AD23" s="8"/>
      <c r="AF23" s="8"/>
      <c r="AG23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2019-01-08T05:01:28Z</dcterms:created>
  <dcterms:modified xsi:type="dcterms:W3CDTF">2019-01-14T14:09:25Z</dcterms:modified>
</cp:coreProperties>
</file>