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esktop\2018-19 H1\1st April 2018 to 30th Sep 2018 BR Jobcode Tender WBB For ICMYC\BR 198\"/>
    </mc:Choice>
  </mc:AlternateContent>
  <bookViews>
    <workbookView xWindow="0" yWindow="0" windowWidth="1536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21" i="1" l="1"/>
  <c r="O21" i="1"/>
  <c r="L21" i="1"/>
  <c r="J21" i="1"/>
  <c r="H21" i="1"/>
  <c r="AB20" i="1"/>
  <c r="O20" i="1"/>
  <c r="L20" i="1"/>
  <c r="J20" i="1"/>
  <c r="H20" i="1"/>
  <c r="AB19" i="1"/>
  <c r="O19" i="1"/>
  <c r="L19" i="1"/>
  <c r="J19" i="1"/>
  <c r="H19" i="1"/>
  <c r="AB18" i="1"/>
  <c r="O18" i="1"/>
  <c r="L18" i="1"/>
  <c r="J18" i="1"/>
  <c r="H18" i="1"/>
  <c r="AB17" i="1"/>
  <c r="O17" i="1"/>
  <c r="L17" i="1"/>
  <c r="J17" i="1"/>
  <c r="H17" i="1"/>
  <c r="AB16" i="1"/>
  <c r="O16" i="1"/>
  <c r="L16" i="1"/>
  <c r="J16" i="1"/>
  <c r="H16" i="1"/>
  <c r="O15" i="1"/>
  <c r="L15" i="1"/>
  <c r="J15" i="1"/>
  <c r="H15" i="1"/>
  <c r="O14" i="1"/>
  <c r="L14" i="1"/>
  <c r="J14" i="1"/>
  <c r="H14" i="1"/>
  <c r="O13" i="1"/>
  <c r="L13" i="1"/>
  <c r="J13" i="1"/>
  <c r="H13" i="1"/>
  <c r="O12" i="1"/>
  <c r="L12" i="1"/>
  <c r="J12" i="1"/>
  <c r="H12" i="1"/>
  <c r="O11" i="1"/>
  <c r="L11" i="1"/>
  <c r="J11" i="1"/>
  <c r="H11" i="1"/>
  <c r="O10" i="1"/>
  <c r="L10" i="1"/>
  <c r="J10" i="1"/>
  <c r="H10" i="1"/>
  <c r="O9" i="1"/>
  <c r="L9" i="1"/>
  <c r="J9" i="1"/>
  <c r="H9" i="1"/>
  <c r="O8" i="1"/>
  <c r="L8" i="1"/>
  <c r="J8" i="1"/>
  <c r="H8" i="1"/>
  <c r="O7" i="1"/>
  <c r="L7" i="1"/>
  <c r="J7" i="1"/>
  <c r="H7" i="1"/>
  <c r="O6" i="1"/>
  <c r="L6" i="1"/>
  <c r="J6" i="1"/>
  <c r="H6" i="1"/>
  <c r="O5" i="1"/>
  <c r="L5" i="1"/>
  <c r="J5" i="1"/>
  <c r="H5" i="1"/>
  <c r="O4" i="1"/>
  <c r="L4" i="1"/>
  <c r="J4" i="1"/>
  <c r="H4" i="1"/>
  <c r="O3" i="1"/>
  <c r="L3" i="1"/>
  <c r="J3" i="1"/>
  <c r="H3" i="1"/>
  <c r="O2" i="1"/>
  <c r="L2" i="1"/>
  <c r="J2" i="1"/>
  <c r="H2" i="1"/>
</calcChain>
</file>

<file path=xl/sharedStrings.xml><?xml version="1.0" encoding="utf-8"?>
<sst xmlns="http://schemas.openxmlformats.org/spreadsheetml/2006/main" count="208" uniqueCount="96">
  <si>
    <t>SL No</t>
  </si>
  <si>
    <t>Month</t>
  </si>
  <si>
    <t>Date</t>
  </si>
  <si>
    <t>Ward_No</t>
  </si>
  <si>
    <t>Ward_Name</t>
  </si>
  <si>
    <t>Job_Code</t>
  </si>
  <si>
    <t>Job_Description</t>
  </si>
  <si>
    <t>Work_ Order</t>
  </si>
  <si>
    <t>Work_Order_Date</t>
  </si>
  <si>
    <t>Sub Bill Register_No</t>
  </si>
  <si>
    <t>Sub Bill Register_Date</t>
  </si>
  <si>
    <t>Bill Register No</t>
  </si>
  <si>
    <t>Bill Register Date</t>
  </si>
  <si>
    <t>Job Code Year</t>
  </si>
  <si>
    <t>CBR_No</t>
  </si>
  <si>
    <t>CBR_Date</t>
  </si>
  <si>
    <t>Gross_ Amount In Lakhs</t>
  </si>
  <si>
    <t>Deduction In Lakhs</t>
  </si>
  <si>
    <t>Nett_ Amount In Lakhs</t>
  </si>
  <si>
    <t>RTGS_No</t>
  </si>
  <si>
    <t>RTGS_Date</t>
  </si>
  <si>
    <t>Contractor Number</t>
  </si>
  <si>
    <t>Contractor_Name</t>
  </si>
  <si>
    <t>P_Code</t>
  </si>
  <si>
    <t>Budget_Head</t>
  </si>
  <si>
    <t>Budget_ Head_ID</t>
  </si>
  <si>
    <t>Engineer Details</t>
  </si>
  <si>
    <t>Gross_ Amount In Cr</t>
  </si>
  <si>
    <t>P3158</t>
  </si>
  <si>
    <t>SIP Infrastructure Project works</t>
  </si>
  <si>
    <t>August</t>
  </si>
  <si>
    <t>P1771</t>
  </si>
  <si>
    <t>Zone Works - POW Works</t>
  </si>
  <si>
    <t>July</t>
  </si>
  <si>
    <t>P0300</t>
  </si>
  <si>
    <t>M and R to Street Lights - Replacement of Burnt Bulbs etc. (Package)</t>
  </si>
  <si>
    <t>June</t>
  </si>
  <si>
    <t>May</t>
  </si>
  <si>
    <t>September</t>
  </si>
  <si>
    <t>P3110</t>
  </si>
  <si>
    <t>14th Finance Commission Grant Works</t>
  </si>
  <si>
    <t>Nagarothana Works</t>
  </si>
  <si>
    <t>P3106</t>
  </si>
  <si>
    <t>October</t>
  </si>
  <si>
    <t>April</t>
  </si>
  <si>
    <t>Water Supply New Areas</t>
  </si>
  <si>
    <t>P1802</t>
  </si>
  <si>
    <t>P0294</t>
  </si>
  <si>
    <t>M and R to Electrical Inst in BMP Buildings, Schools, M.Homes, Community Halls, Markets and Others</t>
  </si>
  <si>
    <t>ddo089</t>
  </si>
  <si>
    <t xml:space="preserve"> Assistant Executive Engineer Electrical East Zone</t>
  </si>
  <si>
    <t xml:space="preserve">Technical Manager KRIDL </t>
  </si>
  <si>
    <t>Jogupalya</t>
  </si>
  <si>
    <t>089-17-000029</t>
  </si>
  <si>
    <t>Package-II Comprehensive of development of roads and drains in ward no 89,114,115,in Shanthinagara Constituency (9 Works)</t>
  </si>
  <si>
    <t>M/s Civil Experts Consultants and Testing centre</t>
  </si>
  <si>
    <t>ddo086</t>
  </si>
  <si>
    <t xml:space="preserve"> Assistant Executive Engineer Dommalur East Zone</t>
  </si>
  <si>
    <t>M Ramesh</t>
  </si>
  <si>
    <t>M RAMESH</t>
  </si>
  <si>
    <t>089-15-000018</t>
  </si>
  <si>
    <t xml:space="preserve">Repairs and rewiring to the Electrical Installation in BBMP Boys High School in Jogupalya in ward no 89 </t>
  </si>
  <si>
    <t xml:space="preserve">M/s Sri Chowdeshwari Electricals </t>
  </si>
  <si>
    <t>M  RAMESH</t>
  </si>
  <si>
    <t>089-16-000007</t>
  </si>
  <si>
    <t>ENGAGING TRACTOR AND LABOURS FOR WARD MAINTENANCE</t>
  </si>
  <si>
    <t xml:space="preserve">Hanumant Ganap Naik </t>
  </si>
  <si>
    <t>089-17-000037</t>
  </si>
  <si>
    <t>Providing Modren Dust Bin in Bangaluru City in ward no 89</t>
  </si>
  <si>
    <t>089-16-000008</t>
  </si>
  <si>
    <t>POT HOLES FILLING IN WARD NO 89</t>
  </si>
  <si>
    <t>M Lakshmanreddy</t>
  </si>
  <si>
    <t>089-16-000005</t>
  </si>
  <si>
    <t>CONCRETING OF NANDANAVANA G STREET IN WARD NO 89 JOUGUPALYA</t>
  </si>
  <si>
    <t xml:space="preserve">K R Rangaswamy </t>
  </si>
  <si>
    <t>089-16-000001</t>
  </si>
  <si>
    <t>Operation and Maintenance of street lights at Jogupalya area ward nos 89 Package E26 for one year.</t>
  </si>
  <si>
    <t>M/s.Shree Bharathi Electricals</t>
  </si>
  <si>
    <t>089-17-000032</t>
  </si>
  <si>
    <t>WATER SUPPLY ANNUAL MAINTENANCE OF REPAIRS IN WARD NO 89 JOUGUPALYA</t>
  </si>
  <si>
    <t>089-17-000010</t>
  </si>
  <si>
    <t>ANNUAL MAINTENANCE OF BBMP BUILDINGS IN WARD NO 89 JOUGUPALYA</t>
  </si>
  <si>
    <t xml:space="preserve">Hanumanth Ganap Naik </t>
  </si>
  <si>
    <t>089-17-000009</t>
  </si>
  <si>
    <t>REPAIRS TO WARD OFFICE BUILDING IN WARD NO 89</t>
  </si>
  <si>
    <t>P Santhosh</t>
  </si>
  <si>
    <t>089-16-000009</t>
  </si>
  <si>
    <t>COMPHRENSIVE DEVELOPMENT OF ROAD AND DRAINS IN WARD NO 89 JOUGUPALYA</t>
  </si>
  <si>
    <t>M/s Amrutha Constructions Pvt Ltd Prop Pichakal Venkateshwar Rao</t>
  </si>
  <si>
    <t>089-17-000018</t>
  </si>
  <si>
    <t>IMPROVEMENTS OF ROAD CULVERT IN WARD NO 89 JOUGUPALYA</t>
  </si>
  <si>
    <t>K SEETHARAM</t>
  </si>
  <si>
    <t>.Package-II Comprehensive of development of roads and drains in ward no 89,114,115,in Shanthinagara Constituency (9 Works)</t>
  </si>
  <si>
    <t>M/s RBI Technical Services..</t>
  </si>
  <si>
    <t>089-18-000021</t>
  </si>
  <si>
    <t xml:space="preserve">Providing Safety grill and beautification around Indira Canteen in Ward No. 89 Jogupalya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</si>
</sst>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5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2" fontId="2" fillId="0" borderId="1" xfId="0" applyNumberFormat="1" applyFont="1" applyBorder="1" applyAlignment="1">
      <alignment horizontal="right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1" fontId="2" fillId="0" borderId="1" xfId="0" applyNumberFormat="1" applyFont="1" applyBorder="1" applyAlignment="1">
      <alignment horizontal="left" vertical="center"/>
    </xf>
    <xf numFmtId="15" fontId="2" fillId="0" borderId="1" xfId="0" applyNumberFormat="1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1"/>
  <sheetViews>
    <sheetView tabSelected="1" workbookViewId="0">
      <selection activeCell="A2" sqref="A2:XFD21"/>
    </sheetView>
  </sheetViews>
  <sheetFormatPr defaultRowHeight="12.75" x14ac:dyDescent="0.2"/>
  <cols>
    <col min="1" max="1" width="5.42578125" style="9" bestFit="1" customWidth="1"/>
    <col min="2" max="2" width="9.140625" style="9"/>
    <col min="3" max="3" width="9.5703125" style="9" bestFit="1" customWidth="1"/>
    <col min="4" max="4" width="9.140625" style="9"/>
    <col min="5" max="8" width="9.140625" style="10"/>
    <col min="9" max="9" width="9.140625" style="9"/>
    <col min="10" max="10" width="9.140625" style="8"/>
    <col min="11" max="20" width="9.140625" style="9"/>
    <col min="21" max="23" width="9.140625" style="11"/>
    <col min="24" max="26" width="9.140625" style="9"/>
    <col min="27" max="27" width="9.140625" style="8"/>
    <col min="28" max="28" width="9.140625" style="9"/>
    <col min="29" max="29" width="9.140625" style="8"/>
    <col min="30" max="30" width="9.140625" style="9"/>
    <col min="31" max="31" width="9.140625" style="8"/>
    <col min="32" max="33" width="9.140625" style="9"/>
    <col min="34" max="16384" width="9.140625" style="8"/>
  </cols>
  <sheetData>
    <row r="1" spans="1:33" s="3" customFormat="1" ht="26.2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1" t="s">
        <v>14</v>
      </c>
      <c r="P1" s="1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1" t="s">
        <v>20</v>
      </c>
      <c r="V1" s="2" t="s">
        <v>21</v>
      </c>
      <c r="W1" s="1" t="s">
        <v>22</v>
      </c>
      <c r="X1" s="1" t="s">
        <v>23</v>
      </c>
      <c r="Y1" s="1" t="s">
        <v>24</v>
      </c>
      <c r="Z1" s="2" t="s">
        <v>25</v>
      </c>
      <c r="AA1" s="1" t="s">
        <v>26</v>
      </c>
      <c r="AB1" s="2" t="s">
        <v>27</v>
      </c>
    </row>
    <row r="2" spans="1:33" x14ac:dyDescent="0.2">
      <c r="A2" s="12">
        <v>81</v>
      </c>
      <c r="B2" s="13" t="s">
        <v>44</v>
      </c>
      <c r="C2" s="13">
        <v>43194</v>
      </c>
      <c r="D2" s="5">
        <v>89</v>
      </c>
      <c r="E2" s="6" t="s">
        <v>52</v>
      </c>
      <c r="F2" s="5" t="s">
        <v>53</v>
      </c>
      <c r="G2" s="6" t="s">
        <v>54</v>
      </c>
      <c r="H2" s="5" t="str">
        <f>"000074"</f>
        <v>000074</v>
      </c>
      <c r="I2" s="4">
        <v>43063</v>
      </c>
      <c r="J2" s="5" t="str">
        <f>"000050"</f>
        <v>000050</v>
      </c>
      <c r="K2" s="4">
        <v>43063</v>
      </c>
      <c r="L2" s="5" t="str">
        <f>"000062"</f>
        <v>000062</v>
      </c>
      <c r="M2" s="4">
        <v>43063</v>
      </c>
      <c r="N2" s="5">
        <v>17</v>
      </c>
      <c r="O2" s="5" t="str">
        <f>"008751"</f>
        <v>008751</v>
      </c>
      <c r="P2" s="4">
        <v>43097</v>
      </c>
      <c r="Q2" s="7">
        <v>6.58</v>
      </c>
      <c r="R2" s="7">
        <v>0.65800000000000003</v>
      </c>
      <c r="S2" s="7">
        <v>5.9219999999999997</v>
      </c>
      <c r="T2" s="5">
        <v>1</v>
      </c>
      <c r="U2" s="4">
        <v>43194</v>
      </c>
      <c r="V2" s="5">
        <v>8022975812</v>
      </c>
      <c r="W2" s="6" t="s">
        <v>55</v>
      </c>
      <c r="X2" s="5" t="s">
        <v>28</v>
      </c>
      <c r="Y2" s="6" t="s">
        <v>29</v>
      </c>
      <c r="Z2" s="5" t="s">
        <v>56</v>
      </c>
      <c r="AA2" s="6" t="s">
        <v>57</v>
      </c>
      <c r="AB2" s="7">
        <v>6.5799999999999997E-2</v>
      </c>
      <c r="AD2" s="8"/>
      <c r="AF2" s="8"/>
      <c r="AG2" s="8"/>
    </row>
    <row r="3" spans="1:33" x14ac:dyDescent="0.2">
      <c r="A3" s="12">
        <v>193</v>
      </c>
      <c r="B3" s="13" t="s">
        <v>44</v>
      </c>
      <c r="C3" s="13">
        <v>43195</v>
      </c>
      <c r="D3" s="5">
        <v>89</v>
      </c>
      <c r="E3" s="6" t="s">
        <v>52</v>
      </c>
      <c r="F3" s="5" t="s">
        <v>53</v>
      </c>
      <c r="G3" s="6" t="s">
        <v>54</v>
      </c>
      <c r="H3" s="5" t="str">
        <f>"000074"</f>
        <v>000074</v>
      </c>
      <c r="I3" s="4">
        <v>43063</v>
      </c>
      <c r="J3" s="5" t="str">
        <f>"000050"</f>
        <v>000050</v>
      </c>
      <c r="K3" s="4">
        <v>43063</v>
      </c>
      <c r="L3" s="5" t="str">
        <f>"000062"</f>
        <v>000062</v>
      </c>
      <c r="M3" s="4">
        <v>43063</v>
      </c>
      <c r="N3" s="5">
        <v>17</v>
      </c>
      <c r="O3" s="5" t="str">
        <f>"008751"</f>
        <v>008751</v>
      </c>
      <c r="P3" s="4">
        <v>43097</v>
      </c>
      <c r="Q3" s="7">
        <v>98.2029</v>
      </c>
      <c r="R3" s="7">
        <v>3.04535</v>
      </c>
      <c r="S3" s="7">
        <v>95.157550000000001</v>
      </c>
      <c r="T3" s="5">
        <v>6</v>
      </c>
      <c r="U3" s="4">
        <v>43195</v>
      </c>
      <c r="V3" s="5">
        <v>8022975812</v>
      </c>
      <c r="W3" s="6" t="s">
        <v>58</v>
      </c>
      <c r="X3" s="5" t="s">
        <v>28</v>
      </c>
      <c r="Y3" s="6" t="s">
        <v>29</v>
      </c>
      <c r="Z3" s="5" t="s">
        <v>56</v>
      </c>
      <c r="AA3" s="6" t="s">
        <v>57</v>
      </c>
      <c r="AB3" s="7">
        <v>0.98202900000000004</v>
      </c>
      <c r="AD3" s="8"/>
      <c r="AF3" s="8"/>
      <c r="AG3" s="8"/>
    </row>
    <row r="4" spans="1:33" x14ac:dyDescent="0.2">
      <c r="A4" s="12">
        <v>194</v>
      </c>
      <c r="B4" s="13" t="s">
        <v>44</v>
      </c>
      <c r="C4" s="13">
        <v>43195</v>
      </c>
      <c r="D4" s="5">
        <v>89</v>
      </c>
      <c r="E4" s="6" t="s">
        <v>52</v>
      </c>
      <c r="F4" s="5" t="s">
        <v>53</v>
      </c>
      <c r="G4" s="6" t="s">
        <v>54</v>
      </c>
      <c r="H4" s="5" t="str">
        <f>"000074"</f>
        <v>000074</v>
      </c>
      <c r="I4" s="4">
        <v>43063</v>
      </c>
      <c r="J4" s="5" t="str">
        <f>"000050"</f>
        <v>000050</v>
      </c>
      <c r="K4" s="4">
        <v>43063</v>
      </c>
      <c r="L4" s="5" t="str">
        <f>"000062"</f>
        <v>000062</v>
      </c>
      <c r="M4" s="4">
        <v>43063</v>
      </c>
      <c r="N4" s="5">
        <v>17</v>
      </c>
      <c r="O4" s="5" t="str">
        <f>"008751"</f>
        <v>008751</v>
      </c>
      <c r="P4" s="4">
        <v>43097</v>
      </c>
      <c r="Q4" s="7">
        <v>66.149529999999999</v>
      </c>
      <c r="R4" s="7">
        <v>2.0512000000000001</v>
      </c>
      <c r="S4" s="7">
        <v>64.098330000000004</v>
      </c>
      <c r="T4" s="5">
        <v>6</v>
      </c>
      <c r="U4" s="4">
        <v>43195</v>
      </c>
      <c r="V4" s="5">
        <v>8022975812</v>
      </c>
      <c r="W4" s="6" t="s">
        <v>59</v>
      </c>
      <c r="X4" s="5" t="s">
        <v>28</v>
      </c>
      <c r="Y4" s="6" t="s">
        <v>29</v>
      </c>
      <c r="Z4" s="5" t="s">
        <v>56</v>
      </c>
      <c r="AA4" s="6" t="s">
        <v>57</v>
      </c>
      <c r="AB4" s="7">
        <v>0.66149530000000001</v>
      </c>
      <c r="AD4" s="8"/>
      <c r="AF4" s="8"/>
      <c r="AG4" s="8"/>
    </row>
    <row r="5" spans="1:33" x14ac:dyDescent="0.2">
      <c r="A5" s="12">
        <v>621</v>
      </c>
      <c r="B5" s="13" t="s">
        <v>44</v>
      </c>
      <c r="C5" s="13">
        <v>43214</v>
      </c>
      <c r="D5" s="5">
        <v>89</v>
      </c>
      <c r="E5" s="6" t="s">
        <v>52</v>
      </c>
      <c r="F5" s="5" t="s">
        <v>60</v>
      </c>
      <c r="G5" s="6" t="s">
        <v>61</v>
      </c>
      <c r="H5" s="5" t="str">
        <f>"000003"</f>
        <v>000003</v>
      </c>
      <c r="I5" s="4">
        <v>42510</v>
      </c>
      <c r="J5" s="5" t="str">
        <f>"019"</f>
        <v>019</v>
      </c>
      <c r="K5" s="4">
        <v>16</v>
      </c>
      <c r="L5" s="5" t="str">
        <f>"046"</f>
        <v>046</v>
      </c>
      <c r="M5" s="4">
        <v>16</v>
      </c>
      <c r="N5" s="5">
        <v>15</v>
      </c>
      <c r="O5" s="5" t="str">
        <f>"000519"</f>
        <v>000519</v>
      </c>
      <c r="P5" s="4">
        <v>43203</v>
      </c>
      <c r="Q5" s="7">
        <v>1.2399899999999999</v>
      </c>
      <c r="R5" s="7">
        <v>0.15529999999999999</v>
      </c>
      <c r="S5" s="7">
        <v>1.0846899999999999</v>
      </c>
      <c r="T5" s="5">
        <v>23</v>
      </c>
      <c r="U5" s="4">
        <v>43214</v>
      </c>
      <c r="V5" s="5">
        <v>9341142853</v>
      </c>
      <c r="W5" s="6" t="s">
        <v>62</v>
      </c>
      <c r="X5" s="5" t="s">
        <v>47</v>
      </c>
      <c r="Y5" s="6" t="s">
        <v>48</v>
      </c>
      <c r="Z5" s="5" t="s">
        <v>49</v>
      </c>
      <c r="AA5" s="6" t="s">
        <v>50</v>
      </c>
      <c r="AB5" s="7">
        <v>1.2399899999999998E-2</v>
      </c>
      <c r="AD5" s="8"/>
      <c r="AF5" s="8"/>
      <c r="AG5" s="8"/>
    </row>
    <row r="6" spans="1:33" x14ac:dyDescent="0.2">
      <c r="A6" s="12">
        <v>966</v>
      </c>
      <c r="B6" s="13" t="s">
        <v>37</v>
      </c>
      <c r="C6" s="13">
        <v>43229</v>
      </c>
      <c r="D6" s="5">
        <v>89</v>
      </c>
      <c r="E6" s="6" t="s">
        <v>52</v>
      </c>
      <c r="F6" s="5" t="s">
        <v>53</v>
      </c>
      <c r="G6" s="6" t="s">
        <v>54</v>
      </c>
      <c r="H6" s="5" t="str">
        <f>"000074"</f>
        <v>000074</v>
      </c>
      <c r="I6" s="4">
        <v>43063</v>
      </c>
      <c r="J6" s="5" t="str">
        <f>"000050"</f>
        <v>000050</v>
      </c>
      <c r="K6" s="4">
        <v>43063</v>
      </c>
      <c r="L6" s="5" t="str">
        <f>"000062"</f>
        <v>000062</v>
      </c>
      <c r="M6" s="4">
        <v>43063</v>
      </c>
      <c r="N6" s="5">
        <v>17</v>
      </c>
      <c r="O6" s="5" t="str">
        <f>"008751"</f>
        <v>008751</v>
      </c>
      <c r="P6" s="4">
        <v>43097</v>
      </c>
      <c r="Q6" s="7">
        <v>75.000649999999993</v>
      </c>
      <c r="R6" s="7">
        <v>2.3250999999999999</v>
      </c>
      <c r="S6" s="7">
        <v>72.675550000000001</v>
      </c>
      <c r="T6" s="5">
        <v>47</v>
      </c>
      <c r="U6" s="4">
        <v>43229</v>
      </c>
      <c r="V6" s="5">
        <v>8022975812</v>
      </c>
      <c r="W6" s="6" t="s">
        <v>63</v>
      </c>
      <c r="X6" s="5" t="s">
        <v>28</v>
      </c>
      <c r="Y6" s="6" t="s">
        <v>29</v>
      </c>
      <c r="Z6" s="5" t="s">
        <v>56</v>
      </c>
      <c r="AA6" s="6" t="s">
        <v>57</v>
      </c>
      <c r="AB6" s="7">
        <v>0.75000649999999991</v>
      </c>
      <c r="AD6" s="8"/>
      <c r="AF6" s="8"/>
      <c r="AG6" s="8"/>
    </row>
    <row r="7" spans="1:33" x14ac:dyDescent="0.2">
      <c r="A7" s="12">
        <v>2324</v>
      </c>
      <c r="B7" s="13" t="s">
        <v>36</v>
      </c>
      <c r="C7" s="13">
        <v>43269</v>
      </c>
      <c r="D7" s="5">
        <v>89</v>
      </c>
      <c r="E7" s="6" t="s">
        <v>52</v>
      </c>
      <c r="F7" s="5" t="s">
        <v>64</v>
      </c>
      <c r="G7" s="6" t="s">
        <v>65</v>
      </c>
      <c r="H7" s="5" t="str">
        <f>"000028"</f>
        <v>000028</v>
      </c>
      <c r="I7" s="4">
        <v>42576</v>
      </c>
      <c r="J7" s="5" t="str">
        <f>"000128"</f>
        <v>000128</v>
      </c>
      <c r="K7" s="4">
        <v>42793</v>
      </c>
      <c r="L7" s="5" t="str">
        <f>"000198"</f>
        <v>000198</v>
      </c>
      <c r="M7" s="4">
        <v>42794</v>
      </c>
      <c r="N7" s="5">
        <v>16</v>
      </c>
      <c r="O7" s="5" t="str">
        <f>"002512"</f>
        <v>002512</v>
      </c>
      <c r="P7" s="4">
        <v>43264</v>
      </c>
      <c r="Q7" s="7">
        <v>7.3109799999999998</v>
      </c>
      <c r="R7" s="7">
        <v>0.4461</v>
      </c>
      <c r="S7" s="7">
        <v>6.8648800000000003</v>
      </c>
      <c r="T7" s="5">
        <v>91</v>
      </c>
      <c r="U7" s="4">
        <v>43269</v>
      </c>
      <c r="V7" s="5">
        <v>8022975812</v>
      </c>
      <c r="W7" s="6" t="s">
        <v>66</v>
      </c>
      <c r="X7" s="5" t="s">
        <v>31</v>
      </c>
      <c r="Y7" s="6" t="s">
        <v>32</v>
      </c>
      <c r="Z7" s="5" t="s">
        <v>56</v>
      </c>
      <c r="AA7" s="6" t="s">
        <v>57</v>
      </c>
      <c r="AB7" s="7">
        <v>7.3109800000000003E-2</v>
      </c>
      <c r="AD7" s="8"/>
      <c r="AF7" s="8"/>
      <c r="AG7" s="8"/>
    </row>
    <row r="8" spans="1:33" x14ac:dyDescent="0.2">
      <c r="A8" s="12">
        <v>2406</v>
      </c>
      <c r="B8" s="13" t="s">
        <v>36</v>
      </c>
      <c r="C8" s="13">
        <v>43271</v>
      </c>
      <c r="D8" s="5">
        <v>89</v>
      </c>
      <c r="E8" s="6" t="s">
        <v>52</v>
      </c>
      <c r="F8" s="5" t="s">
        <v>67</v>
      </c>
      <c r="G8" s="6" t="s">
        <v>68</v>
      </c>
      <c r="H8" s="5" t="str">
        <f>"000023"</f>
        <v>000023</v>
      </c>
      <c r="I8" s="4">
        <v>43253</v>
      </c>
      <c r="J8" s="5" t="str">
        <f>"000004"</f>
        <v>000004</v>
      </c>
      <c r="K8" s="4">
        <v>43253</v>
      </c>
      <c r="L8" s="5" t="str">
        <f>"000005"</f>
        <v>000005</v>
      </c>
      <c r="M8" s="4">
        <v>43253</v>
      </c>
      <c r="N8" s="5">
        <v>17</v>
      </c>
      <c r="O8" s="5" t="str">
        <f>"002711"</f>
        <v>002711</v>
      </c>
      <c r="P8" s="4">
        <v>43270</v>
      </c>
      <c r="Q8" s="7">
        <v>1.4716</v>
      </c>
      <c r="R8" s="7">
        <v>0.13930000000000001</v>
      </c>
      <c r="S8" s="7">
        <v>1.3323</v>
      </c>
      <c r="T8" s="5">
        <v>97</v>
      </c>
      <c r="U8" s="4">
        <v>43271</v>
      </c>
      <c r="V8" s="5">
        <v>8022975812</v>
      </c>
      <c r="W8" s="6" t="s">
        <v>51</v>
      </c>
      <c r="X8" s="5" t="s">
        <v>39</v>
      </c>
      <c r="Y8" s="6" t="s">
        <v>40</v>
      </c>
      <c r="Z8" s="5" t="s">
        <v>56</v>
      </c>
      <c r="AA8" s="6" t="s">
        <v>57</v>
      </c>
      <c r="AB8" s="7">
        <v>1.4716E-2</v>
      </c>
      <c r="AD8" s="8"/>
      <c r="AF8" s="8"/>
      <c r="AG8" s="8"/>
    </row>
    <row r="9" spans="1:33" x14ac:dyDescent="0.2">
      <c r="A9" s="12">
        <v>2554</v>
      </c>
      <c r="B9" s="13" t="s">
        <v>36</v>
      </c>
      <c r="C9" s="13">
        <v>43274</v>
      </c>
      <c r="D9" s="5">
        <v>89</v>
      </c>
      <c r="E9" s="6" t="s">
        <v>52</v>
      </c>
      <c r="F9" s="5" t="s">
        <v>69</v>
      </c>
      <c r="G9" s="6" t="s">
        <v>70</v>
      </c>
      <c r="H9" s="5" t="str">
        <f>"000059"</f>
        <v>000059</v>
      </c>
      <c r="I9" s="4">
        <v>42437</v>
      </c>
      <c r="J9" s="5" t="str">
        <f>"000106"</f>
        <v>000106</v>
      </c>
      <c r="K9" s="4">
        <v>42671</v>
      </c>
      <c r="L9" s="5" t="str">
        <f>"000139"</f>
        <v>000139</v>
      </c>
      <c r="M9" s="4">
        <v>42671</v>
      </c>
      <c r="N9" s="5">
        <v>16</v>
      </c>
      <c r="O9" s="5" t="str">
        <f>"002802"</f>
        <v>002802</v>
      </c>
      <c r="P9" s="4">
        <v>43271</v>
      </c>
      <c r="Q9" s="7">
        <v>4.4878900000000002</v>
      </c>
      <c r="R9" s="7">
        <v>0.32335000000000003</v>
      </c>
      <c r="S9" s="7">
        <v>4.1645399999999997</v>
      </c>
      <c r="T9" s="5">
        <v>99</v>
      </c>
      <c r="U9" s="4">
        <v>43274</v>
      </c>
      <c r="V9" s="5">
        <v>8022975812</v>
      </c>
      <c r="W9" s="6" t="s">
        <v>71</v>
      </c>
      <c r="X9" s="5" t="s">
        <v>31</v>
      </c>
      <c r="Y9" s="6" t="s">
        <v>32</v>
      </c>
      <c r="Z9" s="5" t="s">
        <v>56</v>
      </c>
      <c r="AA9" s="6" t="s">
        <v>57</v>
      </c>
      <c r="AB9" s="7">
        <v>4.4878899999999999E-2</v>
      </c>
      <c r="AD9" s="8"/>
      <c r="AF9" s="8"/>
      <c r="AG9" s="8"/>
    </row>
    <row r="10" spans="1:33" x14ac:dyDescent="0.2">
      <c r="A10" s="12">
        <v>2866</v>
      </c>
      <c r="B10" s="13" t="s">
        <v>33</v>
      </c>
      <c r="C10" s="13">
        <v>43283</v>
      </c>
      <c r="D10" s="5">
        <v>89</v>
      </c>
      <c r="E10" s="6" t="s">
        <v>52</v>
      </c>
      <c r="F10" s="5" t="s">
        <v>72</v>
      </c>
      <c r="G10" s="6" t="s">
        <v>73</v>
      </c>
      <c r="H10" s="5" t="str">
        <f>"000039"</f>
        <v>000039</v>
      </c>
      <c r="I10" s="4">
        <v>42486</v>
      </c>
      <c r="J10" s="5" t="str">
        <f>"000100"</f>
        <v>000100</v>
      </c>
      <c r="K10" s="4">
        <v>42671</v>
      </c>
      <c r="L10" s="5" t="str">
        <f>"000140"</f>
        <v>000140</v>
      </c>
      <c r="M10" s="4">
        <v>42681</v>
      </c>
      <c r="N10" s="5">
        <v>16</v>
      </c>
      <c r="O10" s="5" t="str">
        <f>"003114"</f>
        <v>003114</v>
      </c>
      <c r="P10" s="4">
        <v>43280</v>
      </c>
      <c r="Q10" s="7">
        <v>4.5336299999999996</v>
      </c>
      <c r="R10" s="7">
        <v>0.35486000000000001</v>
      </c>
      <c r="S10" s="7">
        <v>4.1787700000000001</v>
      </c>
      <c r="T10" s="5">
        <v>106</v>
      </c>
      <c r="U10" s="4">
        <v>43283</v>
      </c>
      <c r="V10" s="5">
        <v>8022975812</v>
      </c>
      <c r="W10" s="6" t="s">
        <v>74</v>
      </c>
      <c r="X10" s="5" t="s">
        <v>31</v>
      </c>
      <c r="Y10" s="6" t="s">
        <v>32</v>
      </c>
      <c r="Z10" s="5" t="s">
        <v>56</v>
      </c>
      <c r="AA10" s="6" t="s">
        <v>57</v>
      </c>
      <c r="AB10" s="7">
        <v>4.5336299999999996E-2</v>
      </c>
      <c r="AD10" s="8"/>
      <c r="AF10" s="8"/>
      <c r="AG10" s="8"/>
    </row>
    <row r="11" spans="1:33" x14ac:dyDescent="0.2">
      <c r="A11" s="12">
        <v>3526</v>
      </c>
      <c r="B11" s="13" t="s">
        <v>33</v>
      </c>
      <c r="C11" s="13">
        <v>43299</v>
      </c>
      <c r="D11" s="5">
        <v>89</v>
      </c>
      <c r="E11" s="6" t="s">
        <v>52</v>
      </c>
      <c r="F11" s="5" t="s">
        <v>75</v>
      </c>
      <c r="G11" s="6" t="s">
        <v>76</v>
      </c>
      <c r="H11" s="5" t="str">
        <f>"000022"</f>
        <v>000022</v>
      </c>
      <c r="I11" s="4">
        <v>42947</v>
      </c>
      <c r="J11" s="5" t="str">
        <f>"000113"</f>
        <v>000113</v>
      </c>
      <c r="K11" s="4">
        <v>43333</v>
      </c>
      <c r="L11" s="5" t="str">
        <f>"000113"</f>
        <v>000113</v>
      </c>
      <c r="M11" s="4">
        <v>43333</v>
      </c>
      <c r="N11" s="5">
        <v>16</v>
      </c>
      <c r="O11" s="5" t="str">
        <f>""</f>
        <v/>
      </c>
      <c r="P11" s="4"/>
      <c r="Q11" s="7">
        <v>6.5443499999999997</v>
      </c>
      <c r="R11" s="7">
        <v>0.73689000000000004</v>
      </c>
      <c r="S11" s="7">
        <v>5.8074599999999998</v>
      </c>
      <c r="T11" s="5">
        <v>127</v>
      </c>
      <c r="U11" s="4">
        <v>43299</v>
      </c>
      <c r="V11" s="5">
        <v>9945159512</v>
      </c>
      <c r="W11" s="6" t="s">
        <v>77</v>
      </c>
      <c r="X11" s="5" t="s">
        <v>34</v>
      </c>
      <c r="Y11" s="6" t="s">
        <v>35</v>
      </c>
      <c r="Z11" s="5" t="s">
        <v>49</v>
      </c>
      <c r="AA11" s="6" t="s">
        <v>50</v>
      </c>
      <c r="AB11" s="7">
        <v>6.5443500000000002E-2</v>
      </c>
      <c r="AD11" s="8"/>
      <c r="AF11" s="8"/>
      <c r="AG11" s="8"/>
    </row>
    <row r="12" spans="1:33" x14ac:dyDescent="0.2">
      <c r="A12" s="12">
        <v>3746</v>
      </c>
      <c r="B12" s="13" t="s">
        <v>33</v>
      </c>
      <c r="C12" s="13">
        <v>43301</v>
      </c>
      <c r="D12" s="5">
        <v>89</v>
      </c>
      <c r="E12" s="6" t="s">
        <v>52</v>
      </c>
      <c r="F12" s="5" t="s">
        <v>75</v>
      </c>
      <c r="G12" s="6" t="s">
        <v>76</v>
      </c>
      <c r="H12" s="5" t="str">
        <f>"000022"</f>
        <v>000022</v>
      </c>
      <c r="I12" s="4">
        <v>42947</v>
      </c>
      <c r="J12" s="5" t="str">
        <f>"000113"</f>
        <v>000113</v>
      </c>
      <c r="K12" s="4">
        <v>43333</v>
      </c>
      <c r="L12" s="5" t="str">
        <f>"000113"</f>
        <v>000113</v>
      </c>
      <c r="M12" s="4">
        <v>43333</v>
      </c>
      <c r="N12" s="5">
        <v>16</v>
      </c>
      <c r="O12" s="5" t="str">
        <f>""</f>
        <v/>
      </c>
      <c r="P12" s="4"/>
      <c r="Q12" s="7">
        <v>3.27217</v>
      </c>
      <c r="R12" s="7">
        <v>0.2722</v>
      </c>
      <c r="S12" s="7">
        <v>2.9999699999999998</v>
      </c>
      <c r="T12" s="5">
        <v>134</v>
      </c>
      <c r="U12" s="4">
        <v>43301</v>
      </c>
      <c r="V12" s="5">
        <v>9945159512</v>
      </c>
      <c r="W12" s="6" t="s">
        <v>77</v>
      </c>
      <c r="X12" s="5" t="s">
        <v>34</v>
      </c>
      <c r="Y12" s="6" t="s">
        <v>35</v>
      </c>
      <c r="Z12" s="5" t="s">
        <v>49</v>
      </c>
      <c r="AA12" s="6" t="s">
        <v>50</v>
      </c>
      <c r="AB12" s="7">
        <v>3.2721699999999999E-2</v>
      </c>
      <c r="AD12" s="8"/>
      <c r="AF12" s="8"/>
      <c r="AG12" s="8"/>
    </row>
    <row r="13" spans="1:33" x14ac:dyDescent="0.2">
      <c r="A13" s="12">
        <v>4116</v>
      </c>
      <c r="B13" s="13" t="s">
        <v>33</v>
      </c>
      <c r="C13" s="13">
        <v>43308</v>
      </c>
      <c r="D13" s="5">
        <v>89</v>
      </c>
      <c r="E13" s="6" t="s">
        <v>52</v>
      </c>
      <c r="F13" s="5" t="s">
        <v>75</v>
      </c>
      <c r="G13" s="6" t="s">
        <v>76</v>
      </c>
      <c r="H13" s="5" t="str">
        <f>"000022"</f>
        <v>000022</v>
      </c>
      <c r="I13" s="4">
        <v>42947</v>
      </c>
      <c r="J13" s="5" t="str">
        <f>"000113"</f>
        <v>000113</v>
      </c>
      <c r="K13" s="4">
        <v>43333</v>
      </c>
      <c r="L13" s="5" t="str">
        <f>"000113"</f>
        <v>000113</v>
      </c>
      <c r="M13" s="4">
        <v>43333</v>
      </c>
      <c r="N13" s="5">
        <v>16</v>
      </c>
      <c r="O13" s="5" t="str">
        <f>""</f>
        <v/>
      </c>
      <c r="P13" s="4"/>
      <c r="Q13" s="7">
        <v>8.1804400000000008</v>
      </c>
      <c r="R13" s="7">
        <v>0.68294999999999995</v>
      </c>
      <c r="S13" s="7">
        <v>7.49749</v>
      </c>
      <c r="T13" s="5">
        <v>146</v>
      </c>
      <c r="U13" s="4">
        <v>43308</v>
      </c>
      <c r="V13" s="5">
        <v>9945159512</v>
      </c>
      <c r="W13" s="6" t="s">
        <v>77</v>
      </c>
      <c r="X13" s="5" t="s">
        <v>34</v>
      </c>
      <c r="Y13" s="6" t="s">
        <v>35</v>
      </c>
      <c r="Z13" s="5" t="s">
        <v>49</v>
      </c>
      <c r="AA13" s="6" t="s">
        <v>50</v>
      </c>
      <c r="AB13" s="7">
        <v>8.1804400000000013E-2</v>
      </c>
      <c r="AD13" s="8"/>
      <c r="AF13" s="8"/>
      <c r="AG13" s="8"/>
    </row>
    <row r="14" spans="1:33" x14ac:dyDescent="0.2">
      <c r="A14" s="12">
        <v>4831</v>
      </c>
      <c r="B14" s="13" t="s">
        <v>30</v>
      </c>
      <c r="C14" s="13">
        <v>43326</v>
      </c>
      <c r="D14" s="5">
        <v>89</v>
      </c>
      <c r="E14" s="6" t="s">
        <v>52</v>
      </c>
      <c r="F14" s="5" t="s">
        <v>78</v>
      </c>
      <c r="G14" s="6" t="s">
        <v>79</v>
      </c>
      <c r="H14" s="5" t="str">
        <f>"000070"</f>
        <v>000070</v>
      </c>
      <c r="I14" s="4">
        <v>43047</v>
      </c>
      <c r="J14" s="5" t="str">
        <f>"000046"</f>
        <v>000046</v>
      </c>
      <c r="K14" s="4">
        <v>43048</v>
      </c>
      <c r="L14" s="5" t="str">
        <f>"000056"</f>
        <v>000056</v>
      </c>
      <c r="M14" s="4">
        <v>43048</v>
      </c>
      <c r="N14" s="5">
        <v>17</v>
      </c>
      <c r="O14" s="5" t="str">
        <f>"005078"</f>
        <v>005078</v>
      </c>
      <c r="P14" s="4">
        <v>43322</v>
      </c>
      <c r="Q14" s="7">
        <v>14.314450000000001</v>
      </c>
      <c r="R14" s="7">
        <v>1.2316</v>
      </c>
      <c r="S14" s="7">
        <v>13.082850000000001</v>
      </c>
      <c r="T14" s="5">
        <v>171</v>
      </c>
      <c r="U14" s="4">
        <v>43326</v>
      </c>
      <c r="V14" s="5">
        <v>8022975812</v>
      </c>
      <c r="W14" s="6" t="s">
        <v>51</v>
      </c>
      <c r="X14" s="5" t="s">
        <v>46</v>
      </c>
      <c r="Y14" s="6" t="s">
        <v>45</v>
      </c>
      <c r="Z14" s="5" t="s">
        <v>56</v>
      </c>
      <c r="AA14" s="6" t="s">
        <v>57</v>
      </c>
      <c r="AB14" s="7">
        <v>0.14314450000000001</v>
      </c>
      <c r="AD14" s="8"/>
      <c r="AF14" s="8"/>
      <c r="AG14" s="8"/>
    </row>
    <row r="15" spans="1:33" x14ac:dyDescent="0.2">
      <c r="A15" s="12">
        <v>5015</v>
      </c>
      <c r="B15" s="13" t="s">
        <v>30</v>
      </c>
      <c r="C15" s="13">
        <v>43333</v>
      </c>
      <c r="D15" s="5">
        <v>89</v>
      </c>
      <c r="E15" s="6" t="s">
        <v>52</v>
      </c>
      <c r="F15" s="5" t="s">
        <v>80</v>
      </c>
      <c r="G15" s="6" t="s">
        <v>81</v>
      </c>
      <c r="H15" s="5" t="str">
        <f>"000066"</f>
        <v>000066</v>
      </c>
      <c r="I15" s="4">
        <v>43045</v>
      </c>
      <c r="J15" s="5" t="str">
        <f>"000045"</f>
        <v>000045</v>
      </c>
      <c r="K15" s="4">
        <v>43046</v>
      </c>
      <c r="L15" s="5" t="str">
        <f>"000057"</f>
        <v>000057</v>
      </c>
      <c r="M15" s="4">
        <v>43048</v>
      </c>
      <c r="N15" s="5">
        <v>17</v>
      </c>
      <c r="O15" s="5" t="str">
        <f>"005279"</f>
        <v>005279</v>
      </c>
      <c r="P15" s="4">
        <v>43332</v>
      </c>
      <c r="Q15" s="7">
        <v>6.2843</v>
      </c>
      <c r="R15" s="7">
        <v>0.25769999999999998</v>
      </c>
      <c r="S15" s="7">
        <v>6.0266000000000002</v>
      </c>
      <c r="T15" s="5">
        <v>176</v>
      </c>
      <c r="U15" s="4">
        <v>43333</v>
      </c>
      <c r="V15" s="5">
        <v>8022975812</v>
      </c>
      <c r="W15" s="6" t="s">
        <v>82</v>
      </c>
      <c r="X15" s="5" t="s">
        <v>31</v>
      </c>
      <c r="Y15" s="6" t="s">
        <v>32</v>
      </c>
      <c r="Z15" s="5" t="s">
        <v>56</v>
      </c>
      <c r="AA15" s="6" t="s">
        <v>57</v>
      </c>
      <c r="AB15" s="7">
        <v>6.2842999999999996E-2</v>
      </c>
      <c r="AD15" s="8"/>
      <c r="AF15" s="8"/>
      <c r="AG15" s="8"/>
    </row>
    <row r="16" spans="1:33" x14ac:dyDescent="0.2">
      <c r="A16" s="12">
        <v>5258</v>
      </c>
      <c r="B16" s="13" t="s">
        <v>38</v>
      </c>
      <c r="C16" s="13">
        <v>43346</v>
      </c>
      <c r="D16" s="5">
        <v>89</v>
      </c>
      <c r="E16" s="6" t="s">
        <v>52</v>
      </c>
      <c r="F16" s="5" t="s">
        <v>83</v>
      </c>
      <c r="G16" s="6" t="s">
        <v>84</v>
      </c>
      <c r="H16" s="5" t="str">
        <f>"000003"</f>
        <v>000003</v>
      </c>
      <c r="I16" s="4">
        <v>42924</v>
      </c>
      <c r="J16" s="5" t="str">
        <f>"000014"</f>
        <v>000014</v>
      </c>
      <c r="K16" s="4">
        <v>42941</v>
      </c>
      <c r="L16" s="5" t="str">
        <f>"000020"</f>
        <v>000020</v>
      </c>
      <c r="M16" s="4">
        <v>42941</v>
      </c>
      <c r="N16" s="5">
        <v>17</v>
      </c>
      <c r="O16" s="5" t="str">
        <f>"005524"</f>
        <v>005524</v>
      </c>
      <c r="P16" s="4">
        <v>43341</v>
      </c>
      <c r="Q16" s="7">
        <v>1.10642</v>
      </c>
      <c r="R16" s="7">
        <v>7.757E-2</v>
      </c>
      <c r="S16" s="7">
        <v>1.02885</v>
      </c>
      <c r="T16" s="5">
        <v>191</v>
      </c>
      <c r="U16" s="4">
        <v>43346</v>
      </c>
      <c r="V16" s="5">
        <v>8022975812</v>
      </c>
      <c r="W16" s="6" t="s">
        <v>85</v>
      </c>
      <c r="X16" s="5" t="s">
        <v>31</v>
      </c>
      <c r="Y16" s="6" t="s">
        <v>32</v>
      </c>
      <c r="Z16" s="5" t="s">
        <v>56</v>
      </c>
      <c r="AA16" s="6" t="s">
        <v>57</v>
      </c>
      <c r="AB16" s="7">
        <f>Q16/100</f>
        <v>1.10642E-2</v>
      </c>
      <c r="AD16" s="8"/>
      <c r="AF16" s="8"/>
      <c r="AG16" s="8"/>
    </row>
    <row r="17" spans="1:33" x14ac:dyDescent="0.2">
      <c r="A17" s="12">
        <v>6110</v>
      </c>
      <c r="B17" s="13" t="s">
        <v>43</v>
      </c>
      <c r="C17" s="13">
        <v>43385</v>
      </c>
      <c r="D17" s="5">
        <v>89</v>
      </c>
      <c r="E17" s="6" t="s">
        <v>52</v>
      </c>
      <c r="F17" s="5" t="s">
        <v>86</v>
      </c>
      <c r="G17" s="6" t="s">
        <v>87</v>
      </c>
      <c r="H17" s="5" t="str">
        <f>"000062"</f>
        <v>000062</v>
      </c>
      <c r="I17" s="4">
        <v>43040</v>
      </c>
      <c r="J17" s="5" t="str">
        <f>"000041"</f>
        <v>000041</v>
      </c>
      <c r="K17" s="4">
        <v>43040</v>
      </c>
      <c r="L17" s="5" t="str">
        <f>"000031"</f>
        <v>000031</v>
      </c>
      <c r="M17" s="4">
        <v>43040</v>
      </c>
      <c r="N17" s="5">
        <v>16</v>
      </c>
      <c r="O17" s="5" t="str">
        <f>"007742"</f>
        <v>007742</v>
      </c>
      <c r="P17" s="4">
        <v>43049</v>
      </c>
      <c r="Q17" s="7">
        <v>30.43</v>
      </c>
      <c r="R17" s="7">
        <v>1.2478</v>
      </c>
      <c r="S17" s="7">
        <v>29.182200000000002</v>
      </c>
      <c r="T17" s="5">
        <v>228</v>
      </c>
      <c r="U17" s="4">
        <v>43385</v>
      </c>
      <c r="V17" s="5">
        <v>8022975812</v>
      </c>
      <c r="W17" s="6" t="s">
        <v>88</v>
      </c>
      <c r="X17" s="5" t="s">
        <v>42</v>
      </c>
      <c r="Y17" s="6" t="s">
        <v>41</v>
      </c>
      <c r="Z17" s="5" t="s">
        <v>56</v>
      </c>
      <c r="AA17" s="6" t="s">
        <v>57</v>
      </c>
      <c r="AB17" s="7">
        <f>Q17/100</f>
        <v>0.30430000000000001</v>
      </c>
      <c r="AD17" s="8"/>
      <c r="AF17" s="8"/>
      <c r="AG17" s="8"/>
    </row>
    <row r="18" spans="1:33" x14ac:dyDescent="0.2">
      <c r="A18" s="12">
        <v>6111</v>
      </c>
      <c r="B18" s="13" t="s">
        <v>43</v>
      </c>
      <c r="C18" s="13">
        <v>43385</v>
      </c>
      <c r="D18" s="5">
        <v>89</v>
      </c>
      <c r="E18" s="6" t="s">
        <v>52</v>
      </c>
      <c r="F18" s="5" t="s">
        <v>86</v>
      </c>
      <c r="G18" s="6" t="s">
        <v>87</v>
      </c>
      <c r="H18" s="5" t="str">
        <f>"000062"</f>
        <v>000062</v>
      </c>
      <c r="I18" s="4">
        <v>43040</v>
      </c>
      <c r="J18" s="5" t="str">
        <f>"000041"</f>
        <v>000041</v>
      </c>
      <c r="K18" s="4">
        <v>43040</v>
      </c>
      <c r="L18" s="5" t="str">
        <f>"000031"</f>
        <v>000031</v>
      </c>
      <c r="M18" s="4">
        <v>43040</v>
      </c>
      <c r="N18" s="5">
        <v>16</v>
      </c>
      <c r="O18" s="5" t="str">
        <f>"007742"</f>
        <v>007742</v>
      </c>
      <c r="P18" s="4">
        <v>43049</v>
      </c>
      <c r="Q18" s="7">
        <v>30.43</v>
      </c>
      <c r="R18" s="7">
        <v>1.2478</v>
      </c>
      <c r="S18" s="7">
        <v>29.182200000000002</v>
      </c>
      <c r="T18" s="5">
        <v>228</v>
      </c>
      <c r="U18" s="4">
        <v>43385</v>
      </c>
      <c r="V18" s="5">
        <v>8022975812</v>
      </c>
      <c r="W18" s="6" t="s">
        <v>88</v>
      </c>
      <c r="X18" s="5" t="s">
        <v>42</v>
      </c>
      <c r="Y18" s="6" t="s">
        <v>41</v>
      </c>
      <c r="Z18" s="5" t="s">
        <v>56</v>
      </c>
      <c r="AA18" s="6" t="s">
        <v>57</v>
      </c>
      <c r="AB18" s="7">
        <f>Q18/100</f>
        <v>0.30430000000000001</v>
      </c>
      <c r="AD18" s="8"/>
      <c r="AF18" s="8"/>
      <c r="AG18" s="8"/>
    </row>
    <row r="19" spans="1:33" x14ac:dyDescent="0.2">
      <c r="A19" s="12">
        <v>6112</v>
      </c>
      <c r="B19" s="13" t="s">
        <v>43</v>
      </c>
      <c r="C19" s="13">
        <v>43385</v>
      </c>
      <c r="D19" s="5">
        <v>89</v>
      </c>
      <c r="E19" s="6" t="s">
        <v>52</v>
      </c>
      <c r="F19" s="5" t="s">
        <v>89</v>
      </c>
      <c r="G19" s="6" t="s">
        <v>90</v>
      </c>
      <c r="H19" s="5" t="str">
        <f>"000130"</f>
        <v>000130</v>
      </c>
      <c r="I19" s="4">
        <v>42826</v>
      </c>
      <c r="J19" s="5" t="str">
        <f>"000003"</f>
        <v>000003</v>
      </c>
      <c r="K19" s="4">
        <v>42844</v>
      </c>
      <c r="L19" s="5" t="str">
        <f>"000004"</f>
        <v>000004</v>
      </c>
      <c r="M19" s="4">
        <v>42851</v>
      </c>
      <c r="N19" s="5">
        <v>17</v>
      </c>
      <c r="O19" s="5" t="str">
        <f>"006103"</f>
        <v>006103</v>
      </c>
      <c r="P19" s="4">
        <v>43376</v>
      </c>
      <c r="Q19" s="7">
        <v>9.9827999999999992</v>
      </c>
      <c r="R19" s="7">
        <v>0.629</v>
      </c>
      <c r="S19" s="7">
        <v>9.3537999999999997</v>
      </c>
      <c r="T19" s="5">
        <v>230</v>
      </c>
      <c r="U19" s="4">
        <v>43385</v>
      </c>
      <c r="V19" s="5">
        <v>8022975812</v>
      </c>
      <c r="W19" s="6" t="s">
        <v>91</v>
      </c>
      <c r="X19" s="5" t="s">
        <v>31</v>
      </c>
      <c r="Y19" s="6" t="s">
        <v>32</v>
      </c>
      <c r="Z19" s="5" t="s">
        <v>56</v>
      </c>
      <c r="AA19" s="6" t="s">
        <v>57</v>
      </c>
      <c r="AB19" s="7">
        <f>Q19/100</f>
        <v>9.9827999999999986E-2</v>
      </c>
      <c r="AD19" s="8"/>
      <c r="AF19" s="8"/>
      <c r="AG19" s="8"/>
    </row>
    <row r="20" spans="1:33" x14ac:dyDescent="0.2">
      <c r="A20" s="12">
        <v>6113</v>
      </c>
      <c r="B20" s="13" t="s">
        <v>43</v>
      </c>
      <c r="C20" s="13">
        <v>43385</v>
      </c>
      <c r="D20" s="5">
        <v>89</v>
      </c>
      <c r="E20" s="6" t="s">
        <v>52</v>
      </c>
      <c r="F20" s="5" t="s">
        <v>53</v>
      </c>
      <c r="G20" s="6" t="s">
        <v>92</v>
      </c>
      <c r="H20" s="5" t="str">
        <f>"000074"</f>
        <v>000074</v>
      </c>
      <c r="I20" s="4">
        <v>43063</v>
      </c>
      <c r="J20" s="5" t="str">
        <f>"000050"</f>
        <v>000050</v>
      </c>
      <c r="K20" s="4">
        <v>43063</v>
      </c>
      <c r="L20" s="5" t="str">
        <f>"000062"</f>
        <v>000062</v>
      </c>
      <c r="M20" s="4">
        <v>43063</v>
      </c>
      <c r="N20" s="5">
        <v>17</v>
      </c>
      <c r="O20" s="5" t="str">
        <f>"008751"</f>
        <v>008751</v>
      </c>
      <c r="P20" s="4">
        <v>43097</v>
      </c>
      <c r="Q20" s="7">
        <v>3.7196500000000001</v>
      </c>
      <c r="R20" s="7">
        <v>0.372</v>
      </c>
      <c r="S20" s="7">
        <v>3.3476499999999998</v>
      </c>
      <c r="T20" s="5">
        <v>233</v>
      </c>
      <c r="U20" s="4">
        <v>43385</v>
      </c>
      <c r="V20" s="5">
        <v>9845036062</v>
      </c>
      <c r="W20" s="6" t="s">
        <v>93</v>
      </c>
      <c r="X20" s="5" t="s">
        <v>28</v>
      </c>
      <c r="Y20" s="6" t="s">
        <v>29</v>
      </c>
      <c r="Z20" s="5" t="s">
        <v>56</v>
      </c>
      <c r="AA20" s="6" t="s">
        <v>57</v>
      </c>
      <c r="AB20" s="7">
        <f>Q20/100</f>
        <v>3.71965E-2</v>
      </c>
      <c r="AD20" s="8"/>
      <c r="AF20" s="8"/>
      <c r="AG20" s="8"/>
    </row>
    <row r="21" spans="1:33" x14ac:dyDescent="0.2">
      <c r="A21" s="12">
        <v>7082</v>
      </c>
      <c r="B21" s="13" t="s">
        <v>43</v>
      </c>
      <c r="C21" s="13">
        <v>43404</v>
      </c>
      <c r="D21" s="5">
        <v>89</v>
      </c>
      <c r="E21" s="6" t="s">
        <v>52</v>
      </c>
      <c r="F21" s="5" t="s">
        <v>94</v>
      </c>
      <c r="G21" s="6" t="s">
        <v>95</v>
      </c>
      <c r="H21" s="5" t="str">
        <f>"000031"</f>
        <v>000031</v>
      </c>
      <c r="I21" s="4">
        <v>43269</v>
      </c>
      <c r="J21" s="5" t="str">
        <f>"000028"</f>
        <v>000028</v>
      </c>
      <c r="K21" s="4">
        <v>43321</v>
      </c>
      <c r="L21" s="5" t="str">
        <f>"000035"</f>
        <v>000035</v>
      </c>
      <c r="M21" s="4">
        <v>43321</v>
      </c>
      <c r="N21" s="5">
        <v>18</v>
      </c>
      <c r="O21" s="5" t="str">
        <f>"007092"</f>
        <v>007092</v>
      </c>
      <c r="P21" s="4">
        <v>43402</v>
      </c>
      <c r="Q21" s="7">
        <v>21.276700000000002</v>
      </c>
      <c r="R21" s="7">
        <v>1.9450000000000001</v>
      </c>
      <c r="S21" s="7">
        <v>19.331700000000001</v>
      </c>
      <c r="T21" s="5">
        <v>260</v>
      </c>
      <c r="U21" s="4">
        <v>43404</v>
      </c>
      <c r="V21" s="5">
        <v>8022975812</v>
      </c>
      <c r="W21" s="6" t="s">
        <v>51</v>
      </c>
      <c r="X21" s="5" t="s">
        <v>42</v>
      </c>
      <c r="Y21" s="6" t="s">
        <v>41</v>
      </c>
      <c r="Z21" s="5" t="s">
        <v>56</v>
      </c>
      <c r="AA21" s="6" t="s">
        <v>57</v>
      </c>
      <c r="AB21" s="7">
        <f>Q21/100</f>
        <v>0.21276700000000001</v>
      </c>
      <c r="AD21" s="8"/>
      <c r="AF21" s="8"/>
      <c r="AG21" s="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2019-01-08T05:01:28Z</dcterms:created>
  <dcterms:modified xsi:type="dcterms:W3CDTF">2019-01-14T14:09:48Z</dcterms:modified>
</cp:coreProperties>
</file>