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3" i="1" l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<sst xmlns="http://schemas.openxmlformats.org/spreadsheetml/2006/main" count="226" uniqueCount="108">
  <si>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</si>
  <si>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</si>
  <si>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</si>
  <si>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</si>
  <si>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</si>
  <si>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</si>
  <si>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</si>
  <si>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</si>
  <si>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</si>
  <si>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</si>
  <si>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</si>
  <si>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</si>
  <si>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</si>
  <si>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</si>
  <si>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</si>
  <si>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</si>
  <si>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</si>
  <si>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</si>
  <si>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</si>
  <si>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</si>
  <si>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</si>
  <si>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</si>
  <si>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</si>
  <si>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</si>
  <si>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</si>
  <si>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</si>
  <si>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</si>
  <si>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</si>
  <si>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</si>
  <si>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</si>
  <si>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</si>
  <si>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</si>
  <si>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</si>
  <si>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</si>
  <si>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</si>
  <si>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P3110</t>
  </si>
  <si>
    <t>14th Finance Commission Grant Works</t>
  </si>
  <si>
    <t>December</t>
  </si>
  <si>
    <t>Nagarothana Works</t>
  </si>
  <si>
    <t>P3106</t>
  </si>
  <si>
    <t>October</t>
  </si>
  <si>
    <t>State Finance Commission Untied Grant Works</t>
  </si>
  <si>
    <t>P3111</t>
  </si>
  <si>
    <t>April</t>
  </si>
  <si>
    <t>18per - Works (Bhagyajyothi, Sooru / Neeru Yojane and General) (54 Lakhs / New Wards)</t>
  </si>
  <si>
    <t>P1878</t>
  </si>
  <si>
    <t>KRIDL</t>
  </si>
  <si>
    <t>M/s.Ganga Enterprises</t>
  </si>
  <si>
    <t>ddo089</t>
  </si>
  <si>
    <t xml:space="preserve"> Assistant Executive Engineer Electrical East Zone</t>
  </si>
  <si>
    <t>P2023</t>
  </si>
  <si>
    <t>Allocation for Other Programmes (10.88 Lakhs , New Ward)</t>
  </si>
  <si>
    <t>S.C. Ramesh</t>
  </si>
  <si>
    <t>ddo087</t>
  </si>
  <si>
    <t xml:space="preserve"> Assistant Executive Engineer Shivajinagar East Zone</t>
  </si>
  <si>
    <t>Shivaji Nagara</t>
  </si>
  <si>
    <t>092-16-000018</t>
  </si>
  <si>
    <t>PROVIDING AND ENGAGING HEAVY MAZDOR AND TRACTOR FOR WARD MAINTENANCE IN WARD NO 92</t>
  </si>
  <si>
    <t>092-17-000018</t>
  </si>
  <si>
    <t>PROVIDING CC TO ROADS AND IMPROVEMENTS TO DRAINS NEAR NEHRUPURAM PARK IN WARD NO 92</t>
  </si>
  <si>
    <t>092-17-000019</t>
  </si>
  <si>
    <t>IMPROVEMENTS TO DRAINS IN WARD NO 92</t>
  </si>
  <si>
    <t>092-17-000021</t>
  </si>
  <si>
    <t>PROVIDING CC TO ROAD CUT PORTION OF CHANDNI CHOWK CROSS ROADS IN WARD NO 92</t>
  </si>
  <si>
    <t>092-17-000031</t>
  </si>
  <si>
    <t xml:space="preserve">Providing and fixing of LED Street lights in Ward No 92 in Shivajinagar Division </t>
  </si>
  <si>
    <t>092-17-000020</t>
  </si>
  <si>
    <t>IMPROVEMENTS TO DRAIN FROM JAIN TEMPLE TO JUMMA MASJID ROAD IN WARD NO 92</t>
  </si>
  <si>
    <t>092-16-000006</t>
  </si>
  <si>
    <t>IMPROVEMENT TO DRAINS IN NEHRUPURAM AND SURROUNDINGS AREA</t>
  </si>
  <si>
    <t>Vijay Kumar. S</t>
  </si>
  <si>
    <t>092-16-000005</t>
  </si>
  <si>
    <t>REPAIRS TO SECONDARY DRIN IN WARD NO 92</t>
  </si>
  <si>
    <t>Vijay Kumar.S</t>
  </si>
  <si>
    <t>092-16-000008</t>
  </si>
  <si>
    <t>PROVIDING CC ROAD AT JUMMA MASJID AND SURROUNDING AREAS</t>
  </si>
  <si>
    <t>Ramesh.S.C.</t>
  </si>
  <si>
    <t>092-16-000007</t>
  </si>
  <si>
    <t>PROVIDING CC ROAD AND PROVIDING NEW DRAIN AT S NO 3RD STREET</t>
  </si>
  <si>
    <t xml:space="preserve">Ramesh. SC </t>
  </si>
  <si>
    <t>092-16-000009</t>
  </si>
  <si>
    <t>PROVIDING CC ROAD AND PROVIDING NEW DRAIN AT MECCA MASJID</t>
  </si>
  <si>
    <t xml:space="preserve">Ramesh.S.C. </t>
  </si>
  <si>
    <t>092-16-000010</t>
  </si>
  <si>
    <t>PROVIDING CC ROAD TO CHARMINAR ROAD AND NEW MARKET ROAD</t>
  </si>
  <si>
    <t>092-16-000013</t>
  </si>
  <si>
    <t>PROVIDING CC ROAD AT ST JOHNS ROAD CROSS</t>
  </si>
  <si>
    <t>N L R Construction Company</t>
  </si>
  <si>
    <t>092-16-000001</t>
  </si>
  <si>
    <t>Operation and Maintenance of street lights at Shivaginagara and Vasanthanagara area ward nos 92 and 93 Package E14 for one year.</t>
  </si>
  <si>
    <t>M/s Chandana Electricals</t>
  </si>
  <si>
    <t>092-18-000012</t>
  </si>
  <si>
    <t xml:space="preserve">Construction of Compound wall and other beautification Works at Indira Canteen in Ward No. 92  </t>
  </si>
  <si>
    <t>092-17-000028</t>
  </si>
  <si>
    <t>PROVIDING CC ROAD AND IMPROVEMENTS  TO DRAINS NEAR MACKA MASJID ROAD AND SURROUNDINGS IN WARD NO 92</t>
  </si>
  <si>
    <t>N. Venkatesh</t>
  </si>
  <si>
    <t>092-17-000022</t>
  </si>
  <si>
    <t>PROVIDING CC ROAD AND IMPROVEMENTS TO DRAIN AT BHOUCHERRY NEAR SARAVANA CABLE OFFICE AND CROSS ROADS IN WARD NO 92</t>
  </si>
  <si>
    <t>092-17-000025</t>
  </si>
  <si>
    <t>PROVIDING CC ROAD AND IMPROVEMENTS TO DRAIN TO BRADSHWA STREET 6TH CROSS AND CROSS ROADS IN WARD NO 92</t>
  </si>
  <si>
    <t>092-17-000026</t>
  </si>
  <si>
    <t>PROVIDING CC TO CROSS ROADS OF SEPPINGS ROAD IN WARD NO 92</t>
  </si>
  <si>
    <t>092-17-000024</t>
  </si>
  <si>
    <t>PROVIDING NEW DRAIN IN BRADSHAW STREET BHOUCHERRY AND CROSS ROADS IN WARD NO 92</t>
  </si>
  <si>
    <t>092-17-000023</t>
  </si>
  <si>
    <t>PROVIDING CC TO ANGALAPARAMESHWARI TEMPLE ROAD IN WARD NO 92</t>
  </si>
  <si>
    <t>092-18-000007</t>
  </si>
  <si>
    <t>Providing CC Road from Bismila Miszad to Kallimma Temple from M.No. 1st Street Providing New Slab both Sides to the drain and CC to Cross roads  in ward no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</si>
</sst>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workbookViewId="0">
      <selection activeCell="A2" sqref="A2:XFD2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391</v>
      </c>
      <c r="B2" s="13" t="s">
        <v>43</v>
      </c>
      <c r="C2" s="13">
        <v>43200</v>
      </c>
      <c r="D2" s="5">
        <v>92</v>
      </c>
      <c r="E2" s="6" t="s">
        <v>55</v>
      </c>
      <c r="F2" s="5" t="s">
        <v>56</v>
      </c>
      <c r="G2" s="6" t="s">
        <v>57</v>
      </c>
      <c r="H2" s="5" t="str">
        <f>"000044"</f>
        <v>000044</v>
      </c>
      <c r="I2" s="4">
        <v>42578</v>
      </c>
      <c r="J2" s="5" t="str">
        <f>"000180"</f>
        <v>000180</v>
      </c>
      <c r="K2" s="4">
        <v>42734</v>
      </c>
      <c r="L2" s="5" t="str">
        <f>"000226"</f>
        <v>000226</v>
      </c>
      <c r="M2" s="4">
        <v>42734</v>
      </c>
      <c r="N2" s="5">
        <v>16</v>
      </c>
      <c r="O2" s="5" t="str">
        <f>"000416"</f>
        <v>000416</v>
      </c>
      <c r="P2" s="4">
        <v>43197</v>
      </c>
      <c r="Q2" s="7">
        <v>10.01328</v>
      </c>
      <c r="R2" s="7">
        <v>0.50070000000000003</v>
      </c>
      <c r="S2" s="7">
        <v>9.5125799999999998</v>
      </c>
      <c r="T2" s="5">
        <v>10</v>
      </c>
      <c r="U2" s="4">
        <v>43200</v>
      </c>
      <c r="V2" s="5">
        <v>9845659860</v>
      </c>
      <c r="W2" s="6" t="s">
        <v>52</v>
      </c>
      <c r="X2" s="5" t="s">
        <v>28</v>
      </c>
      <c r="Y2" s="6" t="s">
        <v>29</v>
      </c>
      <c r="Z2" s="5" t="s">
        <v>53</v>
      </c>
      <c r="AA2" s="6" t="s">
        <v>54</v>
      </c>
      <c r="AB2" s="7">
        <v>0.10013279999999999</v>
      </c>
      <c r="AD2" s="8"/>
      <c r="AF2" s="8"/>
      <c r="AG2" s="8"/>
    </row>
    <row r="3" spans="1:33" x14ac:dyDescent="0.2">
      <c r="A3" s="12">
        <v>392</v>
      </c>
      <c r="B3" s="13" t="s">
        <v>43</v>
      </c>
      <c r="C3" s="13">
        <v>43200</v>
      </c>
      <c r="D3" s="5">
        <v>92</v>
      </c>
      <c r="E3" s="6" t="s">
        <v>55</v>
      </c>
      <c r="F3" s="5" t="s">
        <v>58</v>
      </c>
      <c r="G3" s="6" t="s">
        <v>59</v>
      </c>
      <c r="H3" s="5" t="str">
        <f>"000185"</f>
        <v>000185</v>
      </c>
      <c r="I3" s="4">
        <v>43129</v>
      </c>
      <c r="J3" s="5" t="str">
        <f>"000035"</f>
        <v>000035</v>
      </c>
      <c r="K3" s="4">
        <v>43152</v>
      </c>
      <c r="L3" s="5" t="str">
        <f>"000265"</f>
        <v>000265</v>
      </c>
      <c r="M3" s="4">
        <v>43157</v>
      </c>
      <c r="N3" s="5">
        <v>17</v>
      </c>
      <c r="O3" s="5" t="str">
        <f>"000280"</f>
        <v>000280</v>
      </c>
      <c r="P3" s="4">
        <v>43195</v>
      </c>
      <c r="Q3" s="7">
        <v>10.458740000000001</v>
      </c>
      <c r="R3" s="7">
        <v>0.53400000000000003</v>
      </c>
      <c r="S3" s="7">
        <v>9.9247399999999999</v>
      </c>
      <c r="T3" s="5">
        <v>12</v>
      </c>
      <c r="U3" s="4">
        <v>43200</v>
      </c>
      <c r="V3" s="5">
        <v>9686538999</v>
      </c>
      <c r="W3" s="6" t="s">
        <v>52</v>
      </c>
      <c r="X3" s="5" t="s">
        <v>45</v>
      </c>
      <c r="Y3" s="6" t="s">
        <v>44</v>
      </c>
      <c r="Z3" s="5" t="s">
        <v>53</v>
      </c>
      <c r="AA3" s="6" t="s">
        <v>54</v>
      </c>
      <c r="AB3" s="7">
        <v>0.10458740000000001</v>
      </c>
      <c r="AD3" s="8"/>
      <c r="AF3" s="8"/>
      <c r="AG3" s="8"/>
    </row>
    <row r="4" spans="1:33" x14ac:dyDescent="0.2">
      <c r="A4" s="12">
        <v>393</v>
      </c>
      <c r="B4" s="13" t="s">
        <v>43</v>
      </c>
      <c r="C4" s="13">
        <v>43200</v>
      </c>
      <c r="D4" s="5">
        <v>92</v>
      </c>
      <c r="E4" s="6" t="s">
        <v>55</v>
      </c>
      <c r="F4" s="5" t="s">
        <v>60</v>
      </c>
      <c r="G4" s="6" t="s">
        <v>61</v>
      </c>
      <c r="H4" s="5" t="str">
        <f>"000176"</f>
        <v>000176</v>
      </c>
      <c r="I4" s="4">
        <v>43098</v>
      </c>
      <c r="J4" s="5" t="str">
        <f>"000034"</f>
        <v>000034</v>
      </c>
      <c r="K4" s="4">
        <v>43152</v>
      </c>
      <c r="L4" s="5" t="str">
        <f>"000263"</f>
        <v>000263</v>
      </c>
      <c r="M4" s="4">
        <v>43157</v>
      </c>
      <c r="N4" s="5">
        <v>17</v>
      </c>
      <c r="O4" s="5" t="str">
        <f>"000281"</f>
        <v>000281</v>
      </c>
      <c r="P4" s="4">
        <v>43195</v>
      </c>
      <c r="Q4" s="7">
        <v>15.607419999999999</v>
      </c>
      <c r="R4" s="7">
        <v>0.79769999999999996</v>
      </c>
      <c r="S4" s="7">
        <v>14.80972</v>
      </c>
      <c r="T4" s="5">
        <v>12</v>
      </c>
      <c r="U4" s="4">
        <v>43200</v>
      </c>
      <c r="V4" s="5">
        <v>9686538999</v>
      </c>
      <c r="W4" s="6" t="s">
        <v>52</v>
      </c>
      <c r="X4" s="5" t="s">
        <v>45</v>
      </c>
      <c r="Y4" s="6" t="s">
        <v>44</v>
      </c>
      <c r="Z4" s="5" t="s">
        <v>53</v>
      </c>
      <c r="AA4" s="6" t="s">
        <v>54</v>
      </c>
      <c r="AB4" s="7">
        <v>0.1560742</v>
      </c>
      <c r="AD4" s="8"/>
      <c r="AF4" s="8"/>
      <c r="AG4" s="8"/>
    </row>
    <row r="5" spans="1:33" x14ac:dyDescent="0.2">
      <c r="A5" s="12">
        <v>394</v>
      </c>
      <c r="B5" s="13" t="s">
        <v>43</v>
      </c>
      <c r="C5" s="13">
        <v>43200</v>
      </c>
      <c r="D5" s="5">
        <v>92</v>
      </c>
      <c r="E5" s="6" t="s">
        <v>55</v>
      </c>
      <c r="F5" s="5" t="s">
        <v>62</v>
      </c>
      <c r="G5" s="6" t="s">
        <v>63</v>
      </c>
      <c r="H5" s="5" t="str">
        <f>"000175"</f>
        <v>000175</v>
      </c>
      <c r="I5" s="4">
        <v>43098</v>
      </c>
      <c r="J5" s="5" t="str">
        <f>"000036"</f>
        <v>000036</v>
      </c>
      <c r="K5" s="4">
        <v>43152</v>
      </c>
      <c r="L5" s="5" t="str">
        <f>"000264"</f>
        <v>000264</v>
      </c>
      <c r="M5" s="4">
        <v>43157</v>
      </c>
      <c r="N5" s="5">
        <v>17</v>
      </c>
      <c r="O5" s="5" t="str">
        <f>"000282"</f>
        <v>000282</v>
      </c>
      <c r="P5" s="4">
        <v>43195</v>
      </c>
      <c r="Q5" s="7">
        <v>15.58667</v>
      </c>
      <c r="R5" s="7">
        <v>0.79669999999999996</v>
      </c>
      <c r="S5" s="7">
        <v>14.78997</v>
      </c>
      <c r="T5" s="5">
        <v>12</v>
      </c>
      <c r="U5" s="4">
        <v>43200</v>
      </c>
      <c r="V5" s="5">
        <v>9686538999</v>
      </c>
      <c r="W5" s="6" t="s">
        <v>52</v>
      </c>
      <c r="X5" s="5" t="s">
        <v>45</v>
      </c>
      <c r="Y5" s="6" t="s">
        <v>44</v>
      </c>
      <c r="Z5" s="5" t="s">
        <v>53</v>
      </c>
      <c r="AA5" s="6" t="s">
        <v>54</v>
      </c>
      <c r="AB5" s="7">
        <v>0.1558667</v>
      </c>
      <c r="AD5" s="8"/>
      <c r="AF5" s="8"/>
      <c r="AG5" s="8"/>
    </row>
    <row r="6" spans="1:33" x14ac:dyDescent="0.2">
      <c r="A6" s="12">
        <v>664</v>
      </c>
      <c r="B6" s="13" t="s">
        <v>43</v>
      </c>
      <c r="C6" s="13">
        <v>43215</v>
      </c>
      <c r="D6" s="5">
        <v>92</v>
      </c>
      <c r="E6" s="6" t="s">
        <v>55</v>
      </c>
      <c r="F6" s="5" t="s">
        <v>64</v>
      </c>
      <c r="G6" s="6" t="s">
        <v>65</v>
      </c>
      <c r="H6" s="5" t="str">
        <f>"000151"</f>
        <v>000151</v>
      </c>
      <c r="I6" s="4">
        <v>43186</v>
      </c>
      <c r="J6" s="5" t="str">
        <f>"000219"</f>
        <v>000219</v>
      </c>
      <c r="K6" s="4">
        <v>43187</v>
      </c>
      <c r="L6" s="5" t="str">
        <f>"000208"</f>
        <v>000208</v>
      </c>
      <c r="M6" s="4">
        <v>43187</v>
      </c>
      <c r="N6" s="5">
        <v>17</v>
      </c>
      <c r="O6" s="5" t="str">
        <f>"000620"</f>
        <v>000620</v>
      </c>
      <c r="P6" s="4">
        <v>43209</v>
      </c>
      <c r="Q6" s="7">
        <v>6.1240199999999998</v>
      </c>
      <c r="R6" s="7">
        <v>0.19239999999999999</v>
      </c>
      <c r="S6" s="7">
        <v>5.9316199999999997</v>
      </c>
      <c r="T6" s="5">
        <v>24</v>
      </c>
      <c r="U6" s="4">
        <v>43215</v>
      </c>
      <c r="V6" s="5">
        <v>9620096296</v>
      </c>
      <c r="W6" s="6" t="s">
        <v>47</v>
      </c>
      <c r="X6" s="5" t="s">
        <v>35</v>
      </c>
      <c r="Y6" s="6" t="s">
        <v>36</v>
      </c>
      <c r="Z6" s="5" t="s">
        <v>48</v>
      </c>
      <c r="AA6" s="6" t="s">
        <v>49</v>
      </c>
      <c r="AB6" s="7">
        <v>6.1240199999999995E-2</v>
      </c>
      <c r="AD6" s="8"/>
      <c r="AF6" s="8"/>
      <c r="AG6" s="8"/>
    </row>
    <row r="7" spans="1:33" x14ac:dyDescent="0.2">
      <c r="A7" s="12">
        <v>890</v>
      </c>
      <c r="B7" s="13" t="s">
        <v>34</v>
      </c>
      <c r="C7" s="13">
        <v>43228</v>
      </c>
      <c r="D7" s="5">
        <v>92</v>
      </c>
      <c r="E7" s="6" t="s">
        <v>55</v>
      </c>
      <c r="F7" s="5" t="s">
        <v>66</v>
      </c>
      <c r="G7" s="6" t="s">
        <v>67</v>
      </c>
      <c r="H7" s="5" t="str">
        <f>"000184"</f>
        <v>000184</v>
      </c>
      <c r="I7" s="4">
        <v>43129</v>
      </c>
      <c r="J7" s="5" t="str">
        <f>"000002"</f>
        <v>000002</v>
      </c>
      <c r="K7" s="4">
        <v>43207</v>
      </c>
      <c r="L7" s="5" t="str">
        <f>"000009"</f>
        <v>000009</v>
      </c>
      <c r="M7" s="4">
        <v>43210</v>
      </c>
      <c r="N7" s="5">
        <v>17</v>
      </c>
      <c r="O7" s="5" t="str">
        <f>"001061"</f>
        <v>001061</v>
      </c>
      <c r="P7" s="4">
        <v>43224</v>
      </c>
      <c r="Q7" s="7">
        <v>10.4411</v>
      </c>
      <c r="R7" s="7">
        <v>0.72960000000000003</v>
      </c>
      <c r="S7" s="7">
        <v>9.7114999999999991</v>
      </c>
      <c r="T7" s="5">
        <v>42</v>
      </c>
      <c r="U7" s="4">
        <v>43228</v>
      </c>
      <c r="V7" s="5">
        <v>9686538999</v>
      </c>
      <c r="W7" s="6" t="s">
        <v>52</v>
      </c>
      <c r="X7" s="5" t="s">
        <v>45</v>
      </c>
      <c r="Y7" s="6" t="s">
        <v>44</v>
      </c>
      <c r="Z7" s="5" t="s">
        <v>53</v>
      </c>
      <c r="AA7" s="6" t="s">
        <v>54</v>
      </c>
      <c r="AB7" s="7">
        <v>0.104411</v>
      </c>
      <c r="AD7" s="8"/>
      <c r="AF7" s="8"/>
      <c r="AG7" s="8"/>
    </row>
    <row r="8" spans="1:33" x14ac:dyDescent="0.2">
      <c r="A8" s="12">
        <v>1203</v>
      </c>
      <c r="B8" s="13" t="s">
        <v>34</v>
      </c>
      <c r="C8" s="13">
        <v>43238</v>
      </c>
      <c r="D8" s="5">
        <v>92</v>
      </c>
      <c r="E8" s="6" t="s">
        <v>55</v>
      </c>
      <c r="F8" s="5" t="s">
        <v>68</v>
      </c>
      <c r="G8" s="6" t="s">
        <v>69</v>
      </c>
      <c r="H8" s="5" t="str">
        <f>"000037"</f>
        <v>000037</v>
      </c>
      <c r="I8" s="4">
        <v>42548</v>
      </c>
      <c r="J8" s="5" t="str">
        <f>"000047"</f>
        <v>000047</v>
      </c>
      <c r="K8" s="4">
        <v>42613</v>
      </c>
      <c r="L8" s="5" t="str">
        <f>"000122"</f>
        <v>000122</v>
      </c>
      <c r="M8" s="4">
        <v>42612</v>
      </c>
      <c r="N8" s="5">
        <v>16</v>
      </c>
      <c r="O8" s="5" t="str">
        <f>"001419"</f>
        <v>001419</v>
      </c>
      <c r="P8" s="4">
        <v>43236</v>
      </c>
      <c r="Q8" s="7">
        <v>5.1822800000000004</v>
      </c>
      <c r="R8" s="7">
        <v>0.62714999999999999</v>
      </c>
      <c r="S8" s="7">
        <v>4.5551300000000001</v>
      </c>
      <c r="T8" s="5">
        <v>52</v>
      </c>
      <c r="U8" s="4">
        <v>43238</v>
      </c>
      <c r="V8" s="5">
        <v>9986434243</v>
      </c>
      <c r="W8" s="6" t="s">
        <v>70</v>
      </c>
      <c r="X8" s="5" t="s">
        <v>28</v>
      </c>
      <c r="Y8" s="6" t="s">
        <v>29</v>
      </c>
      <c r="Z8" s="5" t="s">
        <v>53</v>
      </c>
      <c r="AA8" s="6" t="s">
        <v>54</v>
      </c>
      <c r="AB8" s="7">
        <v>5.1822800000000002E-2</v>
      </c>
      <c r="AD8" s="8"/>
      <c r="AF8" s="8"/>
      <c r="AG8" s="8"/>
    </row>
    <row r="9" spans="1:33" x14ac:dyDescent="0.2">
      <c r="A9" s="12">
        <v>1204</v>
      </c>
      <c r="B9" s="13" t="s">
        <v>34</v>
      </c>
      <c r="C9" s="13">
        <v>43238</v>
      </c>
      <c r="D9" s="5">
        <v>92</v>
      </c>
      <c r="E9" s="6" t="s">
        <v>55</v>
      </c>
      <c r="F9" s="5" t="s">
        <v>71</v>
      </c>
      <c r="G9" s="6" t="s">
        <v>72</v>
      </c>
      <c r="H9" s="5" t="str">
        <f>"000038"</f>
        <v>000038</v>
      </c>
      <c r="I9" s="4">
        <v>42548</v>
      </c>
      <c r="J9" s="5" t="str">
        <f>"000046"</f>
        <v>000046</v>
      </c>
      <c r="K9" s="4">
        <v>42612</v>
      </c>
      <c r="L9" s="5" t="str">
        <f>"000123"</f>
        <v>000123</v>
      </c>
      <c r="M9" s="4">
        <v>42612</v>
      </c>
      <c r="N9" s="5">
        <v>16</v>
      </c>
      <c r="O9" s="5" t="str">
        <f>"001420"</f>
        <v>001420</v>
      </c>
      <c r="P9" s="4">
        <v>43236</v>
      </c>
      <c r="Q9" s="7">
        <v>5.1780299999999997</v>
      </c>
      <c r="R9" s="7">
        <v>0.62658999999999998</v>
      </c>
      <c r="S9" s="7">
        <v>4.5514400000000004</v>
      </c>
      <c r="T9" s="5">
        <v>52</v>
      </c>
      <c r="U9" s="4">
        <v>43238</v>
      </c>
      <c r="V9" s="5">
        <v>9845684243</v>
      </c>
      <c r="W9" s="6" t="s">
        <v>73</v>
      </c>
      <c r="X9" s="5" t="s">
        <v>28</v>
      </c>
      <c r="Y9" s="6" t="s">
        <v>29</v>
      </c>
      <c r="Z9" s="5" t="s">
        <v>53</v>
      </c>
      <c r="AA9" s="6" t="s">
        <v>54</v>
      </c>
      <c r="AB9" s="7">
        <v>5.1780299999999994E-2</v>
      </c>
      <c r="AD9" s="8"/>
      <c r="AF9" s="8"/>
      <c r="AG9" s="8"/>
    </row>
    <row r="10" spans="1:33" x14ac:dyDescent="0.2">
      <c r="A10" s="12">
        <v>1205</v>
      </c>
      <c r="B10" s="13" t="s">
        <v>34</v>
      </c>
      <c r="C10" s="13">
        <v>43238</v>
      </c>
      <c r="D10" s="5">
        <v>92</v>
      </c>
      <c r="E10" s="6" t="s">
        <v>55</v>
      </c>
      <c r="F10" s="5" t="s">
        <v>74</v>
      </c>
      <c r="G10" s="6" t="s">
        <v>75</v>
      </c>
      <c r="H10" s="5" t="str">
        <f>"000041"</f>
        <v>000041</v>
      </c>
      <c r="I10" s="4">
        <v>42548</v>
      </c>
      <c r="J10" s="5" t="str">
        <f>"000043"</f>
        <v>000043</v>
      </c>
      <c r="K10" s="4">
        <v>42612</v>
      </c>
      <c r="L10" s="5" t="str">
        <f>"000124"</f>
        <v>000124</v>
      </c>
      <c r="M10" s="4">
        <v>42612</v>
      </c>
      <c r="N10" s="5">
        <v>16</v>
      </c>
      <c r="O10" s="5" t="str">
        <f>"001421"</f>
        <v>001421</v>
      </c>
      <c r="P10" s="4">
        <v>43236</v>
      </c>
      <c r="Q10" s="7">
        <v>10.403549999999999</v>
      </c>
      <c r="R10" s="7">
        <v>1.3109</v>
      </c>
      <c r="S10" s="7">
        <v>9.0926500000000008</v>
      </c>
      <c r="T10" s="5">
        <v>52</v>
      </c>
      <c r="U10" s="4">
        <v>43238</v>
      </c>
      <c r="V10" s="5">
        <v>9986454342</v>
      </c>
      <c r="W10" s="6" t="s">
        <v>76</v>
      </c>
      <c r="X10" s="5" t="s">
        <v>28</v>
      </c>
      <c r="Y10" s="6" t="s">
        <v>29</v>
      </c>
      <c r="Z10" s="5" t="s">
        <v>53</v>
      </c>
      <c r="AA10" s="6" t="s">
        <v>54</v>
      </c>
      <c r="AB10" s="7">
        <v>0.10403549999999999</v>
      </c>
      <c r="AD10" s="8"/>
      <c r="AF10" s="8"/>
      <c r="AG10" s="8"/>
    </row>
    <row r="11" spans="1:33" x14ac:dyDescent="0.2">
      <c r="A11" s="12">
        <v>1206</v>
      </c>
      <c r="B11" s="13" t="s">
        <v>34</v>
      </c>
      <c r="C11" s="13">
        <v>43238</v>
      </c>
      <c r="D11" s="5">
        <v>92</v>
      </c>
      <c r="E11" s="6" t="s">
        <v>55</v>
      </c>
      <c r="F11" s="5" t="s">
        <v>77</v>
      </c>
      <c r="G11" s="6" t="s">
        <v>78</v>
      </c>
      <c r="H11" s="5" t="str">
        <f>"000039"</f>
        <v>000039</v>
      </c>
      <c r="I11" s="4">
        <v>42548</v>
      </c>
      <c r="J11" s="5" t="str">
        <f>"000044"</f>
        <v>000044</v>
      </c>
      <c r="K11" s="4">
        <v>42583</v>
      </c>
      <c r="L11" s="5" t="str">
        <f>"000125"</f>
        <v>000125</v>
      </c>
      <c r="M11" s="4">
        <v>42612</v>
      </c>
      <c r="N11" s="5">
        <v>16</v>
      </c>
      <c r="O11" s="5" t="str">
        <f>"001424"</f>
        <v>001424</v>
      </c>
      <c r="P11" s="4">
        <v>43236</v>
      </c>
      <c r="Q11" s="7">
        <v>10.44927</v>
      </c>
      <c r="R11" s="7">
        <v>1.3166500000000001</v>
      </c>
      <c r="S11" s="7">
        <v>9.1326199999999993</v>
      </c>
      <c r="T11" s="5">
        <v>52</v>
      </c>
      <c r="U11" s="4">
        <v>43238</v>
      </c>
      <c r="V11" s="5">
        <v>9986434243</v>
      </c>
      <c r="W11" s="6" t="s">
        <v>79</v>
      </c>
      <c r="X11" s="5" t="s">
        <v>28</v>
      </c>
      <c r="Y11" s="6" t="s">
        <v>29</v>
      </c>
      <c r="Z11" s="5" t="s">
        <v>53</v>
      </c>
      <c r="AA11" s="6" t="s">
        <v>54</v>
      </c>
      <c r="AB11" s="7">
        <v>0.10449270000000001</v>
      </c>
      <c r="AD11" s="8"/>
      <c r="AF11" s="8"/>
      <c r="AG11" s="8"/>
    </row>
    <row r="12" spans="1:33" x14ac:dyDescent="0.2">
      <c r="A12" s="12">
        <v>1207</v>
      </c>
      <c r="B12" s="13" t="s">
        <v>34</v>
      </c>
      <c r="C12" s="13">
        <v>43238</v>
      </c>
      <c r="D12" s="5">
        <v>92</v>
      </c>
      <c r="E12" s="6" t="s">
        <v>55</v>
      </c>
      <c r="F12" s="5" t="s">
        <v>80</v>
      </c>
      <c r="G12" s="6" t="s">
        <v>81</v>
      </c>
      <c r="H12" s="5" t="str">
        <f>"000040"</f>
        <v>000040</v>
      </c>
      <c r="I12" s="4">
        <v>42548</v>
      </c>
      <c r="J12" s="5" t="str">
        <f>"000126"</f>
        <v>000126</v>
      </c>
      <c r="K12" s="4">
        <v>42612</v>
      </c>
      <c r="L12" s="5" t="str">
        <f>"000126"</f>
        <v>000126</v>
      </c>
      <c r="M12" s="4">
        <v>42612</v>
      </c>
      <c r="N12" s="5">
        <v>16</v>
      </c>
      <c r="O12" s="5" t="str">
        <f>"001425"</f>
        <v>001425</v>
      </c>
      <c r="P12" s="4">
        <v>43236</v>
      </c>
      <c r="Q12" s="7">
        <v>10.43995</v>
      </c>
      <c r="R12" s="7">
        <v>1.31545</v>
      </c>
      <c r="S12" s="7">
        <v>9.1244999999999994</v>
      </c>
      <c r="T12" s="5">
        <v>52</v>
      </c>
      <c r="U12" s="4">
        <v>43238</v>
      </c>
      <c r="V12" s="5">
        <v>9986434243</v>
      </c>
      <c r="W12" s="6" t="s">
        <v>82</v>
      </c>
      <c r="X12" s="5" t="s">
        <v>28</v>
      </c>
      <c r="Y12" s="6" t="s">
        <v>29</v>
      </c>
      <c r="Z12" s="5" t="s">
        <v>53</v>
      </c>
      <c r="AA12" s="6" t="s">
        <v>54</v>
      </c>
      <c r="AB12" s="7">
        <v>0.10439949999999999</v>
      </c>
      <c r="AD12" s="8"/>
      <c r="AF12" s="8"/>
      <c r="AG12" s="8"/>
    </row>
    <row r="13" spans="1:33" x14ac:dyDescent="0.2">
      <c r="A13" s="12">
        <v>1824</v>
      </c>
      <c r="B13" s="13" t="s">
        <v>33</v>
      </c>
      <c r="C13" s="13">
        <v>43257</v>
      </c>
      <c r="D13" s="5">
        <v>92</v>
      </c>
      <c r="E13" s="6" t="s">
        <v>55</v>
      </c>
      <c r="F13" s="5" t="s">
        <v>83</v>
      </c>
      <c r="G13" s="6" t="s">
        <v>84</v>
      </c>
      <c r="H13" s="5" t="str">
        <f>"000042"</f>
        <v>000042</v>
      </c>
      <c r="I13" s="4">
        <v>42548</v>
      </c>
      <c r="J13" s="5" t="str">
        <f>"000042"</f>
        <v>000042</v>
      </c>
      <c r="K13" s="4">
        <v>42612</v>
      </c>
      <c r="L13" s="5" t="str">
        <f>"000121"</f>
        <v>000121</v>
      </c>
      <c r="M13" s="4">
        <v>42612</v>
      </c>
      <c r="N13" s="5">
        <v>16</v>
      </c>
      <c r="O13" s="5" t="str">
        <f>"002105"</f>
        <v>002105</v>
      </c>
      <c r="P13" s="4">
        <v>43253</v>
      </c>
      <c r="Q13" s="7">
        <v>10.40584</v>
      </c>
      <c r="R13" s="7">
        <v>1.31115</v>
      </c>
      <c r="S13" s="7">
        <v>9.0946899999999999</v>
      </c>
      <c r="T13" s="5">
        <v>71</v>
      </c>
      <c r="U13" s="4">
        <v>43257</v>
      </c>
      <c r="V13" s="5">
        <v>9986434243</v>
      </c>
      <c r="W13" s="6" t="s">
        <v>82</v>
      </c>
      <c r="X13" s="5" t="s">
        <v>28</v>
      </c>
      <c r="Y13" s="6" t="s">
        <v>29</v>
      </c>
      <c r="Z13" s="5" t="s">
        <v>53</v>
      </c>
      <c r="AA13" s="6" t="s">
        <v>54</v>
      </c>
      <c r="AB13" s="7">
        <v>0.1040584</v>
      </c>
      <c r="AD13" s="8"/>
      <c r="AF13" s="8"/>
      <c r="AG13" s="8"/>
    </row>
    <row r="14" spans="1:33" x14ac:dyDescent="0.2">
      <c r="A14" s="12">
        <v>2327</v>
      </c>
      <c r="B14" s="13" t="s">
        <v>33</v>
      </c>
      <c r="C14" s="13">
        <v>43269</v>
      </c>
      <c r="D14" s="5">
        <v>92</v>
      </c>
      <c r="E14" s="6" t="s">
        <v>55</v>
      </c>
      <c r="F14" s="5" t="s">
        <v>85</v>
      </c>
      <c r="G14" s="6" t="s">
        <v>86</v>
      </c>
      <c r="H14" s="5" t="str">
        <f>"000075"</f>
        <v>000075</v>
      </c>
      <c r="I14" s="4">
        <v>43165</v>
      </c>
      <c r="J14" s="5" t="str">
        <f>"000041"</f>
        <v>000041</v>
      </c>
      <c r="K14" s="4">
        <v>42612</v>
      </c>
      <c r="L14" s="5" t="str">
        <f>"000115"</f>
        <v>000115</v>
      </c>
      <c r="M14" s="4">
        <v>42612</v>
      </c>
      <c r="N14" s="5">
        <v>16</v>
      </c>
      <c r="O14" s="5" t="str">
        <f>"002345"</f>
        <v>002345</v>
      </c>
      <c r="P14" s="4">
        <v>43262</v>
      </c>
      <c r="Q14" s="7">
        <v>7.1606199999999998</v>
      </c>
      <c r="R14" s="7">
        <v>0.64870000000000005</v>
      </c>
      <c r="S14" s="7">
        <v>6.5119199999999999</v>
      </c>
      <c r="T14" s="5">
        <v>90</v>
      </c>
      <c r="U14" s="4">
        <v>43269</v>
      </c>
      <c r="V14" s="5">
        <v>9972507227</v>
      </c>
      <c r="W14" s="6" t="s">
        <v>87</v>
      </c>
      <c r="X14" s="5" t="s">
        <v>28</v>
      </c>
      <c r="Y14" s="6" t="s">
        <v>29</v>
      </c>
      <c r="Z14" s="5" t="s">
        <v>53</v>
      </c>
      <c r="AA14" s="6" t="s">
        <v>54</v>
      </c>
      <c r="AB14" s="7">
        <v>7.1606199999999995E-2</v>
      </c>
      <c r="AD14" s="8"/>
      <c r="AF14" s="8"/>
      <c r="AG14" s="8"/>
    </row>
    <row r="15" spans="1:33" x14ac:dyDescent="0.2">
      <c r="A15" s="12">
        <v>3527</v>
      </c>
      <c r="B15" s="13" t="s">
        <v>30</v>
      </c>
      <c r="C15" s="13">
        <v>43299</v>
      </c>
      <c r="D15" s="5">
        <v>92</v>
      </c>
      <c r="E15" s="6" t="s">
        <v>55</v>
      </c>
      <c r="F15" s="5" t="s">
        <v>88</v>
      </c>
      <c r="G15" s="6" t="s">
        <v>89</v>
      </c>
      <c r="H15" s="5" t="str">
        <f>"000028"</f>
        <v>000028</v>
      </c>
      <c r="I15" s="4">
        <v>42989</v>
      </c>
      <c r="J15" s="5" t="str">
        <f>"000164"</f>
        <v>000164</v>
      </c>
      <c r="K15" s="4">
        <v>43143</v>
      </c>
      <c r="L15" s="5" t="str">
        <f>"000153"</f>
        <v>000153</v>
      </c>
      <c r="M15" s="4">
        <v>43143</v>
      </c>
      <c r="N15" s="5">
        <v>16</v>
      </c>
      <c r="O15" s="5" t="str">
        <f>""</f>
        <v/>
      </c>
      <c r="P15" s="4"/>
      <c r="Q15" s="7">
        <v>8.0015300000000007</v>
      </c>
      <c r="R15" s="7">
        <v>0.58550000000000002</v>
      </c>
      <c r="S15" s="7">
        <v>7.4160300000000001</v>
      </c>
      <c r="T15" s="5">
        <v>127</v>
      </c>
      <c r="U15" s="4">
        <v>43299</v>
      </c>
      <c r="V15" s="5">
        <v>8095004477</v>
      </c>
      <c r="W15" s="6" t="s">
        <v>90</v>
      </c>
      <c r="X15" s="5" t="s">
        <v>31</v>
      </c>
      <c r="Y15" s="6" t="s">
        <v>32</v>
      </c>
      <c r="Z15" s="5" t="s">
        <v>48</v>
      </c>
      <c r="AA15" s="6" t="s">
        <v>49</v>
      </c>
      <c r="AB15" s="7">
        <v>8.0015300000000011E-2</v>
      </c>
      <c r="AD15" s="8"/>
      <c r="AF15" s="8"/>
      <c r="AG15" s="8"/>
    </row>
    <row r="16" spans="1:33" x14ac:dyDescent="0.2">
      <c r="A16" s="12">
        <v>7083</v>
      </c>
      <c r="B16" s="13" t="s">
        <v>40</v>
      </c>
      <c r="C16" s="13">
        <v>43404</v>
      </c>
      <c r="D16" s="5">
        <v>92</v>
      </c>
      <c r="E16" s="6" t="s">
        <v>55</v>
      </c>
      <c r="F16" s="5" t="s">
        <v>91</v>
      </c>
      <c r="G16" s="6" t="s">
        <v>92</v>
      </c>
      <c r="H16" s="5" t="str">
        <f>"000021"</f>
        <v>000021</v>
      </c>
      <c r="I16" s="4">
        <v>43263</v>
      </c>
      <c r="J16" s="5" t="str">
        <f>"000010"</f>
        <v>000010</v>
      </c>
      <c r="K16" s="4">
        <v>43339</v>
      </c>
      <c r="L16" s="5" t="str">
        <f>"000086"</f>
        <v>000086</v>
      </c>
      <c r="M16" s="4">
        <v>43339</v>
      </c>
      <c r="N16" s="5">
        <v>18</v>
      </c>
      <c r="O16" s="5" t="str">
        <f>"007091"</f>
        <v>007091</v>
      </c>
      <c r="P16" s="4">
        <v>43402</v>
      </c>
      <c r="Q16" s="7">
        <v>17.474489999999999</v>
      </c>
      <c r="R16" s="7">
        <v>1.7427999999999999</v>
      </c>
      <c r="S16" s="7">
        <v>15.73169</v>
      </c>
      <c r="T16" s="5">
        <v>260</v>
      </c>
      <c r="U16" s="4">
        <v>43404</v>
      </c>
      <c r="V16" s="5">
        <v>9865236598</v>
      </c>
      <c r="W16" s="6" t="s">
        <v>46</v>
      </c>
      <c r="X16" s="5" t="s">
        <v>39</v>
      </c>
      <c r="Y16" s="6" t="s">
        <v>38</v>
      </c>
      <c r="Z16" s="5" t="s">
        <v>53</v>
      </c>
      <c r="AA16" s="6" t="s">
        <v>54</v>
      </c>
      <c r="AB16" s="7">
        <f>Q16/100</f>
        <v>0.17474489999999998</v>
      </c>
      <c r="AD16" s="8"/>
      <c r="AF16" s="8"/>
      <c r="AG16" s="8"/>
    </row>
    <row r="17" spans="1:33" x14ac:dyDescent="0.2">
      <c r="A17" s="12">
        <v>7633</v>
      </c>
      <c r="B17" s="13" t="s">
        <v>37</v>
      </c>
      <c r="C17" s="13">
        <v>43438</v>
      </c>
      <c r="D17" s="5">
        <v>92</v>
      </c>
      <c r="E17" s="6" t="s">
        <v>55</v>
      </c>
      <c r="F17" s="5" t="s">
        <v>93</v>
      </c>
      <c r="G17" s="6" t="s">
        <v>94</v>
      </c>
      <c r="H17" s="5" t="str">
        <f>"000232"</f>
        <v>000232</v>
      </c>
      <c r="I17" s="4">
        <v>43171</v>
      </c>
      <c r="J17" s="5" t="str">
        <f>"000014"</f>
        <v>000014</v>
      </c>
      <c r="K17" s="4">
        <v>43347</v>
      </c>
      <c r="L17" s="5" t="str">
        <f>"000091"</f>
        <v>000091</v>
      </c>
      <c r="M17" s="4">
        <v>43347</v>
      </c>
      <c r="N17" s="5">
        <v>17</v>
      </c>
      <c r="O17" s="5" t="str">
        <f>"007640"</f>
        <v>007640</v>
      </c>
      <c r="P17" s="4">
        <v>43433</v>
      </c>
      <c r="Q17" s="7">
        <v>10.43257</v>
      </c>
      <c r="R17" s="7">
        <v>0.31280000000000002</v>
      </c>
      <c r="S17" s="7">
        <v>10.119770000000001</v>
      </c>
      <c r="T17" s="5">
        <v>285</v>
      </c>
      <c r="U17" s="4">
        <v>43438</v>
      </c>
      <c r="V17" s="5">
        <v>9686538999</v>
      </c>
      <c r="W17" s="6" t="s">
        <v>95</v>
      </c>
      <c r="X17" s="5" t="s">
        <v>50</v>
      </c>
      <c r="Y17" s="6" t="s">
        <v>51</v>
      </c>
      <c r="Z17" s="5" t="s">
        <v>53</v>
      </c>
      <c r="AA17" s="6" t="s">
        <v>54</v>
      </c>
      <c r="AB17" s="7">
        <f>Q17/100</f>
        <v>0.10432570000000001</v>
      </c>
      <c r="AD17" s="8"/>
      <c r="AF17" s="8"/>
      <c r="AG17" s="8"/>
    </row>
    <row r="18" spans="1:33" x14ac:dyDescent="0.2">
      <c r="A18" s="12">
        <v>7634</v>
      </c>
      <c r="B18" s="13" t="s">
        <v>37</v>
      </c>
      <c r="C18" s="13">
        <v>43438</v>
      </c>
      <c r="D18" s="5">
        <v>92</v>
      </c>
      <c r="E18" s="6" t="s">
        <v>55</v>
      </c>
      <c r="F18" s="5" t="s">
        <v>96</v>
      </c>
      <c r="G18" s="6" t="s">
        <v>97</v>
      </c>
      <c r="H18" s="5" t="str">
        <f>"000235"</f>
        <v>000235</v>
      </c>
      <c r="I18" s="4">
        <v>43171</v>
      </c>
      <c r="J18" s="5" t="str">
        <f>"000015"</f>
        <v>000015</v>
      </c>
      <c r="K18" s="4">
        <v>43347</v>
      </c>
      <c r="L18" s="5" t="str">
        <f>"000092"</f>
        <v>000092</v>
      </c>
      <c r="M18" s="4">
        <v>43347</v>
      </c>
      <c r="N18" s="5">
        <v>17</v>
      </c>
      <c r="O18" s="5" t="str">
        <f>"007641"</f>
        <v>007641</v>
      </c>
      <c r="P18" s="4">
        <v>43433</v>
      </c>
      <c r="Q18" s="7">
        <v>31.42822</v>
      </c>
      <c r="R18" s="7">
        <v>1.028</v>
      </c>
      <c r="S18" s="7">
        <v>30.400220000000001</v>
      </c>
      <c r="T18" s="5">
        <v>285</v>
      </c>
      <c r="U18" s="4">
        <v>43438</v>
      </c>
      <c r="V18" s="5">
        <v>9686538999</v>
      </c>
      <c r="W18" s="6" t="s">
        <v>52</v>
      </c>
      <c r="X18" s="5" t="s">
        <v>50</v>
      </c>
      <c r="Y18" s="6" t="s">
        <v>51</v>
      </c>
      <c r="Z18" s="5" t="s">
        <v>53</v>
      </c>
      <c r="AA18" s="6" t="s">
        <v>54</v>
      </c>
      <c r="AB18" s="7">
        <f>Q18/100</f>
        <v>0.31428220000000001</v>
      </c>
      <c r="AD18" s="8"/>
      <c r="AF18" s="8"/>
      <c r="AG18" s="8"/>
    </row>
    <row r="19" spans="1:33" x14ac:dyDescent="0.2">
      <c r="A19" s="12">
        <v>7635</v>
      </c>
      <c r="B19" s="13" t="s">
        <v>37</v>
      </c>
      <c r="C19" s="13">
        <v>43438</v>
      </c>
      <c r="D19" s="5">
        <v>92</v>
      </c>
      <c r="E19" s="6" t="s">
        <v>55</v>
      </c>
      <c r="F19" s="5" t="s">
        <v>98</v>
      </c>
      <c r="G19" s="6" t="s">
        <v>99</v>
      </c>
      <c r="H19" s="5" t="str">
        <f>"000234"</f>
        <v>000234</v>
      </c>
      <c r="I19" s="4">
        <v>43171</v>
      </c>
      <c r="J19" s="5" t="str">
        <f>"000016"</f>
        <v>000016</v>
      </c>
      <c r="K19" s="4">
        <v>43347</v>
      </c>
      <c r="L19" s="5" t="str">
        <f>"000093"</f>
        <v>000093</v>
      </c>
      <c r="M19" s="4">
        <v>43347</v>
      </c>
      <c r="N19" s="5">
        <v>17</v>
      </c>
      <c r="O19" s="5" t="str">
        <f>"007642"</f>
        <v>007642</v>
      </c>
      <c r="P19" s="4">
        <v>43433</v>
      </c>
      <c r="Q19" s="7">
        <v>26.09534</v>
      </c>
      <c r="R19" s="7">
        <v>0.85424999999999995</v>
      </c>
      <c r="S19" s="7">
        <v>25.24109</v>
      </c>
      <c r="T19" s="5">
        <v>285</v>
      </c>
      <c r="U19" s="4">
        <v>43438</v>
      </c>
      <c r="V19" s="5">
        <v>9686538999</v>
      </c>
      <c r="W19" s="6" t="s">
        <v>52</v>
      </c>
      <c r="X19" s="5" t="s">
        <v>50</v>
      </c>
      <c r="Y19" s="6" t="s">
        <v>51</v>
      </c>
      <c r="Z19" s="5" t="s">
        <v>53</v>
      </c>
      <c r="AA19" s="6" t="s">
        <v>54</v>
      </c>
      <c r="AB19" s="7">
        <f>Q19/100</f>
        <v>0.2609534</v>
      </c>
      <c r="AD19" s="8"/>
      <c r="AF19" s="8"/>
      <c r="AG19" s="8"/>
    </row>
    <row r="20" spans="1:33" x14ac:dyDescent="0.2">
      <c r="A20" s="12">
        <v>7636</v>
      </c>
      <c r="B20" s="13" t="s">
        <v>37</v>
      </c>
      <c r="C20" s="13">
        <v>43438</v>
      </c>
      <c r="D20" s="5">
        <v>92</v>
      </c>
      <c r="E20" s="6" t="s">
        <v>55</v>
      </c>
      <c r="F20" s="5" t="s">
        <v>100</v>
      </c>
      <c r="G20" s="6" t="s">
        <v>101</v>
      </c>
      <c r="H20" s="5" t="str">
        <f>"000231"</f>
        <v>000231</v>
      </c>
      <c r="I20" s="4">
        <v>43171</v>
      </c>
      <c r="J20" s="5" t="str">
        <f>"000012"</f>
        <v>000012</v>
      </c>
      <c r="K20" s="4">
        <v>43347</v>
      </c>
      <c r="L20" s="5" t="str">
        <f>"000094"</f>
        <v>000094</v>
      </c>
      <c r="M20" s="4">
        <v>43347</v>
      </c>
      <c r="N20" s="5">
        <v>17</v>
      </c>
      <c r="O20" s="5" t="str">
        <f>"007643"</f>
        <v>007643</v>
      </c>
      <c r="P20" s="4">
        <v>43433</v>
      </c>
      <c r="Q20" s="7">
        <v>10.403930000000001</v>
      </c>
      <c r="R20" s="7">
        <v>0.34370000000000001</v>
      </c>
      <c r="S20" s="7">
        <v>10.060230000000001</v>
      </c>
      <c r="T20" s="5">
        <v>285</v>
      </c>
      <c r="U20" s="4">
        <v>43438</v>
      </c>
      <c r="V20" s="5">
        <v>9686538999</v>
      </c>
      <c r="W20" s="6" t="s">
        <v>52</v>
      </c>
      <c r="X20" s="5" t="s">
        <v>50</v>
      </c>
      <c r="Y20" s="6" t="s">
        <v>51</v>
      </c>
      <c r="Z20" s="5" t="s">
        <v>53</v>
      </c>
      <c r="AA20" s="6" t="s">
        <v>54</v>
      </c>
      <c r="AB20" s="7">
        <f>Q20/100</f>
        <v>0.1040393</v>
      </c>
      <c r="AD20" s="8"/>
      <c r="AF20" s="8"/>
      <c r="AG20" s="8"/>
    </row>
    <row r="21" spans="1:33" x14ac:dyDescent="0.2">
      <c r="A21" s="12">
        <v>7637</v>
      </c>
      <c r="B21" s="13" t="s">
        <v>37</v>
      </c>
      <c r="C21" s="13">
        <v>43438</v>
      </c>
      <c r="D21" s="5">
        <v>92</v>
      </c>
      <c r="E21" s="6" t="s">
        <v>55</v>
      </c>
      <c r="F21" s="5" t="s">
        <v>102</v>
      </c>
      <c r="G21" s="6" t="s">
        <v>103</v>
      </c>
      <c r="H21" s="5" t="str">
        <f>"000233"</f>
        <v>000233</v>
      </c>
      <c r="I21" s="4">
        <v>43171</v>
      </c>
      <c r="J21" s="5" t="str">
        <f>"000013"</f>
        <v>000013</v>
      </c>
      <c r="K21" s="4">
        <v>43347</v>
      </c>
      <c r="L21" s="5" t="str">
        <f>"000095"</f>
        <v>000095</v>
      </c>
      <c r="M21" s="4">
        <v>43347</v>
      </c>
      <c r="N21" s="5">
        <v>17</v>
      </c>
      <c r="O21" s="5" t="str">
        <f>"007644"</f>
        <v>007644</v>
      </c>
      <c r="P21" s="4">
        <v>43433</v>
      </c>
      <c r="Q21" s="7">
        <v>15.71401</v>
      </c>
      <c r="R21" s="7">
        <v>0.44</v>
      </c>
      <c r="S21" s="7">
        <v>15.274010000000001</v>
      </c>
      <c r="T21" s="5">
        <v>285</v>
      </c>
      <c r="U21" s="4">
        <v>43438</v>
      </c>
      <c r="V21" s="5">
        <v>9686538999</v>
      </c>
      <c r="W21" s="6" t="s">
        <v>52</v>
      </c>
      <c r="X21" s="5" t="s">
        <v>50</v>
      </c>
      <c r="Y21" s="6" t="s">
        <v>51</v>
      </c>
      <c r="Z21" s="5" t="s">
        <v>53</v>
      </c>
      <c r="AA21" s="6" t="s">
        <v>54</v>
      </c>
      <c r="AB21" s="7">
        <f>Q21/100</f>
        <v>0.1571401</v>
      </c>
      <c r="AD21" s="8"/>
      <c r="AF21" s="8"/>
      <c r="AG21" s="8"/>
    </row>
    <row r="22" spans="1:33" x14ac:dyDescent="0.2">
      <c r="A22" s="12">
        <v>7638</v>
      </c>
      <c r="B22" s="13" t="s">
        <v>37</v>
      </c>
      <c r="C22" s="13">
        <v>43438</v>
      </c>
      <c r="D22" s="5">
        <v>92</v>
      </c>
      <c r="E22" s="6" t="s">
        <v>55</v>
      </c>
      <c r="F22" s="5" t="s">
        <v>104</v>
      </c>
      <c r="G22" s="6" t="s">
        <v>105</v>
      </c>
      <c r="H22" s="5" t="str">
        <f>"000088"</f>
        <v>000088</v>
      </c>
      <c r="I22" s="4">
        <v>43347</v>
      </c>
      <c r="J22" s="5" t="str">
        <f>"000017"</f>
        <v>000017</v>
      </c>
      <c r="K22" s="4">
        <v>43347</v>
      </c>
      <c r="L22" s="5" t="str">
        <f>"000096"</f>
        <v>000096</v>
      </c>
      <c r="M22" s="4">
        <v>43347</v>
      </c>
      <c r="N22" s="5">
        <v>17</v>
      </c>
      <c r="O22" s="5" t="str">
        <f>"007645"</f>
        <v>007645</v>
      </c>
      <c r="P22" s="4">
        <v>43433</v>
      </c>
      <c r="Q22" s="7">
        <v>5.2194000000000003</v>
      </c>
      <c r="R22" s="7">
        <v>0.17649999999999999</v>
      </c>
      <c r="S22" s="7">
        <v>5.0429000000000004</v>
      </c>
      <c r="T22" s="5">
        <v>285</v>
      </c>
      <c r="U22" s="4">
        <v>43438</v>
      </c>
      <c r="V22" s="5">
        <v>9856235695</v>
      </c>
      <c r="W22" s="6" t="s">
        <v>52</v>
      </c>
      <c r="X22" s="5" t="s">
        <v>50</v>
      </c>
      <c r="Y22" s="6" t="s">
        <v>51</v>
      </c>
      <c r="Z22" s="5" t="s">
        <v>53</v>
      </c>
      <c r="AA22" s="6" t="s">
        <v>54</v>
      </c>
      <c r="AB22" s="7">
        <f>Q22/100</f>
        <v>5.2194000000000004E-2</v>
      </c>
      <c r="AD22" s="8"/>
      <c r="AF22" s="8"/>
      <c r="AG22" s="8"/>
    </row>
    <row r="23" spans="1:33" x14ac:dyDescent="0.2">
      <c r="A23" s="12">
        <v>8073</v>
      </c>
      <c r="B23" s="13" t="s">
        <v>37</v>
      </c>
      <c r="C23" s="13">
        <v>43460</v>
      </c>
      <c r="D23" s="5">
        <v>92</v>
      </c>
      <c r="E23" s="6" t="s">
        <v>55</v>
      </c>
      <c r="F23" s="5" t="s">
        <v>106</v>
      </c>
      <c r="G23" s="6" t="s">
        <v>107</v>
      </c>
      <c r="H23" s="5" t="str">
        <f>"000150"</f>
        <v>000150</v>
      </c>
      <c r="I23" s="4">
        <v>43409</v>
      </c>
      <c r="J23" s="5" t="str">
        <f>"000019"</f>
        <v>000019</v>
      </c>
      <c r="K23" s="4">
        <v>43413</v>
      </c>
      <c r="L23" s="5" t="str">
        <f>"000160"</f>
        <v>000160</v>
      </c>
      <c r="M23" s="4">
        <v>43413</v>
      </c>
      <c r="N23" s="5">
        <v>18</v>
      </c>
      <c r="O23" s="5" t="str">
        <f>"008242"</f>
        <v>008242</v>
      </c>
      <c r="P23" s="4">
        <v>43460</v>
      </c>
      <c r="Q23" s="7">
        <v>74.838049999999996</v>
      </c>
      <c r="R23" s="7">
        <v>8.9163999999999994</v>
      </c>
      <c r="S23" s="7">
        <v>65.92165</v>
      </c>
      <c r="T23" s="5">
        <v>304</v>
      </c>
      <c r="U23" s="4">
        <v>43460</v>
      </c>
      <c r="V23" s="5">
        <v>8985698659</v>
      </c>
      <c r="W23" s="6" t="s">
        <v>46</v>
      </c>
      <c r="X23" s="5" t="s">
        <v>42</v>
      </c>
      <c r="Y23" s="6" t="s">
        <v>41</v>
      </c>
      <c r="Z23" s="5" t="s">
        <v>53</v>
      </c>
      <c r="AA23" s="6" t="s">
        <v>54</v>
      </c>
      <c r="AB23" s="7">
        <f>Q23/100</f>
        <v>0.7483805</v>
      </c>
      <c r="AD23" s="8"/>
      <c r="AF23" s="8"/>
      <c r="AG2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2019-01-14T14:10:41Z</dcterms:modified>
</cp:coreProperties>
</file>