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7" i="1" l="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<sst xmlns="http://schemas.openxmlformats.org/spreadsheetml/2006/main" count="172" uniqueCount="96">
  <si>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</si>
  <si>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</si>
  <si>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</si>
  <si>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</si>
  <si>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</si>
  <si>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</si>
  <si>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</si>
  <si>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</si>
  <si>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</si>
  <si>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</si>
  <si>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</si>
  <si>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</si>
  <si>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</si>
  <si>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</si>
  <si>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</si>
  <si>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</si>
  <si>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</si>
  <si>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</si>
  <si>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</si>
  <si>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</si>
  <si>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</si>
  <si>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</si>
  <si>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</si>
  <si>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</si>
  <si>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</si>
  <si>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</si>
  <si>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</si>
  <si>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</si>
  <si>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</si>
  <si>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</si>
  <si>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</si>
  <si>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</si>
  <si>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</si>
  <si>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</si>
  <si>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</si>
  <si>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</si>
  <si>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June</t>
  </si>
  <si>
    <t>May</t>
  </si>
  <si>
    <t>September</t>
  </si>
  <si>
    <t>P3110</t>
  </si>
  <si>
    <t>14th Finance Commission Grant Works</t>
  </si>
  <si>
    <t>December</t>
  </si>
  <si>
    <t>October</t>
  </si>
  <si>
    <t xml:space="preserve"> Assistant Executive Engineer Electrical West Zone</t>
  </si>
  <si>
    <t>ddo209</t>
  </si>
  <si>
    <t>18per - Works (Bhagyajyothi, Sooru / Neeru Yojane and General) (54 Lakhs / New Wards)</t>
  </si>
  <si>
    <t>P1878</t>
  </si>
  <si>
    <t>Water Supply New Areas</t>
  </si>
  <si>
    <t>P1802</t>
  </si>
  <si>
    <t>KRIDL</t>
  </si>
  <si>
    <t>Executive Engineer KRIDL</t>
  </si>
  <si>
    <t>P0541</t>
  </si>
  <si>
    <t>Emergency Reserve Fund</t>
  </si>
  <si>
    <t>M P Electricals</t>
  </si>
  <si>
    <t>Dayananda Nagara</t>
  </si>
  <si>
    <t>097-14-000006</t>
  </si>
  <si>
    <t>Emergency Reserve Fund in ward no 97 (Providing UPVC water line for individual houses for bandy reddy circle surrounding area, Srirampuram 9th main to 5th main ambedkarnagara balance portions at Dayanandanagara in ward no. 97</t>
  </si>
  <si>
    <t>ddo203</t>
  </si>
  <si>
    <t xml:space="preserve"> Assistant Executive Engineer Shri Ramamandir West Zone</t>
  </si>
  <si>
    <t>097-12-000004</t>
  </si>
  <si>
    <t>Providing for trenches recharging ground water in Dayanandanagara area and RGI colony in ward no 97</t>
  </si>
  <si>
    <t>097-11-000008</t>
  </si>
  <si>
    <t>Providing Solar Digital cross name boards at R.G.I colony and Dayanandanagar</t>
  </si>
  <si>
    <t>Ambrutha S D/o S Shashikumar</t>
  </si>
  <si>
    <t>097-16-000003</t>
  </si>
  <si>
    <t>Filling of Potholes and Providing patches to Cement Concrete Road In Dayanadanagara in Ward 97.</t>
  </si>
  <si>
    <t>Anandan K</t>
  </si>
  <si>
    <t>097-11-000004</t>
  </si>
  <si>
    <t xml:space="preserve">Improvements to Ashwata katte at labour colony </t>
  </si>
  <si>
    <t>Ambrutha S D/o Late. S. Shashikumar</t>
  </si>
  <si>
    <t>097-17-000022</t>
  </si>
  <si>
    <t>Providing and fixing of LED Street lights in Ward No 97 in Rajajinagar Division</t>
  </si>
  <si>
    <t>097-16-000001</t>
  </si>
  <si>
    <t xml:space="preserve"> Annual Operation And maintenance Of Street Lights at Dayanandanagara and Prakashnagara in Ward No- 97 and 98</t>
  </si>
  <si>
    <t>097-16-000010</t>
  </si>
  <si>
    <t>Providing Tractor and Labor for removal of silt and Historical debris in Dayanadanagara in Ward 97.</t>
  </si>
  <si>
    <t>097-16-000005</t>
  </si>
  <si>
    <t>Improvements to drain and Resurfacing of CC road in 7th Cross in Dayanadanagara in Ward 97</t>
  </si>
  <si>
    <t>S. Rajendra</t>
  </si>
  <si>
    <t>097-17-000021</t>
  </si>
  <si>
    <t>Providing drinking water works in Ward No 97 in Rajajinagar Division</t>
  </si>
  <si>
    <t>097-18-000013</t>
  </si>
  <si>
    <t>Improvements of roads and drains in RGI colony area   in ward no-97</t>
  </si>
  <si>
    <t>097-16-000006</t>
  </si>
  <si>
    <t>Improvements to Drain and Resurfacing to 1st Cross Muddappa Garden in Dayanadanagara in Ward 97</t>
  </si>
  <si>
    <t>Ramesh Raju N</t>
  </si>
  <si>
    <t>097-17-000026</t>
  </si>
  <si>
    <t>Improvements and Asphalting to 1st and 2nd main roads of Lakshminarayanapura  in ward no 97  (Comprehensive Development of works in ward no. 97, 98, 108, 99, 101 and 107 of Rajajinagar Division  for the year 2016-17 and 2017-18 (No of works 24)</t>
  </si>
  <si>
    <t>M/S. Civil Quality Consultants and Engineers</t>
  </si>
  <si>
    <t>097-17-000008</t>
  </si>
  <si>
    <t>Improvements to drain and providing to CC to 12th and 13th cross LN puram (from 2nd main LN puram to 3rd main LN puram)  in Ward 97</t>
  </si>
  <si>
    <t>S. Satish</t>
  </si>
  <si>
    <t>097-16-000004</t>
  </si>
  <si>
    <t>Improvements to Drain and patch work to 6th Cross Muddappa Garden in Dayanadanagara in Ward 97.</t>
  </si>
  <si>
    <t>097-16-000011</t>
  </si>
  <si>
    <t>Providing water Supply Through Tankers for  DayanandaNagara Ward No 97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</si>
</sst>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
  <sheetViews>
    <sheetView tabSelected="1" workbookViewId="0">
      <selection activeCell="A2" sqref="A2:XFD17"/>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1215</v>
      </c>
      <c r="B2" s="13" t="s">
        <v>37</v>
      </c>
      <c r="C2" s="13">
        <v>43238</v>
      </c>
      <c r="D2" s="5">
        <v>97</v>
      </c>
      <c r="E2" s="6" t="s">
        <v>54</v>
      </c>
      <c r="F2" s="5" t="s">
        <v>55</v>
      </c>
      <c r="G2" s="6" t="s">
        <v>56</v>
      </c>
      <c r="H2" s="5" t="str">
        <f>"00070a"</f>
        <v>00070a</v>
      </c>
      <c r="I2" s="4">
        <v>42121</v>
      </c>
      <c r="J2" s="5" t="str">
        <f>"00068,"</f>
        <v>00068,</v>
      </c>
      <c r="K2" s="4">
        <v>42613</v>
      </c>
      <c r="L2" s="5" t="str">
        <f>"000318"</f>
        <v>000318</v>
      </c>
      <c r="M2" s="4">
        <v>42613</v>
      </c>
      <c r="N2" s="5">
        <v>14</v>
      </c>
      <c r="O2" s="5" t="str">
        <f>"001498"</f>
        <v>001498</v>
      </c>
      <c r="P2" s="4">
        <v>43236</v>
      </c>
      <c r="Q2" s="7">
        <v>18.936430000000001</v>
      </c>
      <c r="R2" s="7">
        <v>2.6900200000000001</v>
      </c>
      <c r="S2" s="7">
        <v>16.246410000000001</v>
      </c>
      <c r="T2" s="5">
        <v>52</v>
      </c>
      <c r="U2" s="4">
        <v>43238</v>
      </c>
      <c r="V2" s="5">
        <v>9449863068</v>
      </c>
      <c r="W2" s="6" t="s">
        <v>49</v>
      </c>
      <c r="X2" s="5" t="s">
        <v>31</v>
      </c>
      <c r="Y2" s="6" t="s">
        <v>32</v>
      </c>
      <c r="Z2" s="5" t="s">
        <v>57</v>
      </c>
      <c r="AA2" s="6" t="s">
        <v>58</v>
      </c>
      <c r="AB2" s="7">
        <v>0.18936430000000001</v>
      </c>
      <c r="AD2" s="8"/>
      <c r="AF2" s="8"/>
      <c r="AG2" s="8"/>
    </row>
    <row r="3" spans="1:33" x14ac:dyDescent="0.2">
      <c r="A3" s="12">
        <v>1538</v>
      </c>
      <c r="B3" s="13" t="s">
        <v>37</v>
      </c>
      <c r="C3" s="13">
        <v>43251</v>
      </c>
      <c r="D3" s="5">
        <v>97</v>
      </c>
      <c r="E3" s="6" t="s">
        <v>54</v>
      </c>
      <c r="F3" s="5" t="s">
        <v>59</v>
      </c>
      <c r="G3" s="6" t="s">
        <v>60</v>
      </c>
      <c r="H3" s="5" t="str">
        <f>"000375"</f>
        <v>000375</v>
      </c>
      <c r="I3" s="4">
        <v>41339</v>
      </c>
      <c r="J3" s="5" t="str">
        <f>"000082"</f>
        <v>000082</v>
      </c>
      <c r="K3" s="4">
        <v>42609</v>
      </c>
      <c r="L3" s="5" t="str">
        <f>"000352"</f>
        <v>000352</v>
      </c>
      <c r="M3" s="4">
        <v>42613</v>
      </c>
      <c r="N3" s="5">
        <v>12</v>
      </c>
      <c r="O3" s="5" t="str">
        <f>"001707"</f>
        <v>001707</v>
      </c>
      <c r="P3" s="4">
        <v>43242</v>
      </c>
      <c r="Q3" s="7">
        <v>3.12364</v>
      </c>
      <c r="R3" s="7">
        <v>0.46917999999999999</v>
      </c>
      <c r="S3" s="7">
        <v>2.6544599999999998</v>
      </c>
      <c r="T3" s="5">
        <v>67</v>
      </c>
      <c r="U3" s="4">
        <v>43251</v>
      </c>
      <c r="V3" s="5">
        <v>9449863068</v>
      </c>
      <c r="W3" s="6" t="s">
        <v>49</v>
      </c>
      <c r="X3" s="5" t="s">
        <v>51</v>
      </c>
      <c r="Y3" s="6" t="s">
        <v>52</v>
      </c>
      <c r="Z3" s="5" t="s">
        <v>57</v>
      </c>
      <c r="AA3" s="6" t="s">
        <v>58</v>
      </c>
      <c r="AB3" s="7">
        <v>3.1236400000000001E-2</v>
      </c>
      <c r="AD3" s="8"/>
      <c r="AF3" s="8"/>
      <c r="AG3" s="8"/>
    </row>
    <row r="4" spans="1:33" x14ac:dyDescent="0.2">
      <c r="A4" s="12">
        <v>1539</v>
      </c>
      <c r="B4" s="13" t="s">
        <v>37</v>
      </c>
      <c r="C4" s="13">
        <v>43251</v>
      </c>
      <c r="D4" s="5">
        <v>97</v>
      </c>
      <c r="E4" s="6" t="s">
        <v>54</v>
      </c>
      <c r="F4" s="5" t="s">
        <v>61</v>
      </c>
      <c r="G4" s="6" t="s">
        <v>62</v>
      </c>
      <c r="H4" s="5" t="str">
        <f>"000302"</f>
        <v>000302</v>
      </c>
      <c r="I4" s="4">
        <v>40947</v>
      </c>
      <c r="J4" s="5" t="str">
        <f>"000085"</f>
        <v>000085</v>
      </c>
      <c r="K4" s="4">
        <v>42609</v>
      </c>
      <c r="L4" s="5" t="str">
        <f>"000353"</f>
        <v>000353</v>
      </c>
      <c r="M4" s="4">
        <v>42613</v>
      </c>
      <c r="N4" s="5">
        <v>11</v>
      </c>
      <c r="O4" s="5" t="str">
        <f>"001708"</f>
        <v>001708</v>
      </c>
      <c r="P4" s="4">
        <v>43242</v>
      </c>
      <c r="Q4" s="7">
        <v>8.5913000000000004</v>
      </c>
      <c r="R4" s="7">
        <v>1.1782699999999999</v>
      </c>
      <c r="S4" s="7">
        <v>7.41303</v>
      </c>
      <c r="T4" s="5">
        <v>67</v>
      </c>
      <c r="U4" s="4">
        <v>43251</v>
      </c>
      <c r="V4" s="5">
        <v>8095000059</v>
      </c>
      <c r="W4" s="6" t="s">
        <v>63</v>
      </c>
      <c r="X4" s="5" t="s">
        <v>31</v>
      </c>
      <c r="Y4" s="6" t="s">
        <v>32</v>
      </c>
      <c r="Z4" s="5" t="s">
        <v>57</v>
      </c>
      <c r="AA4" s="6" t="s">
        <v>58</v>
      </c>
      <c r="AB4" s="7">
        <v>8.5913000000000003E-2</v>
      </c>
      <c r="AD4" s="8"/>
      <c r="AF4" s="8"/>
      <c r="AG4" s="8"/>
    </row>
    <row r="5" spans="1:33" x14ac:dyDescent="0.2">
      <c r="A5" s="12">
        <v>1540</v>
      </c>
      <c r="B5" s="13" t="s">
        <v>37</v>
      </c>
      <c r="C5" s="13">
        <v>43251</v>
      </c>
      <c r="D5" s="5">
        <v>97</v>
      </c>
      <c r="E5" s="6" t="s">
        <v>54</v>
      </c>
      <c r="F5" s="5" t="s">
        <v>64</v>
      </c>
      <c r="G5" s="6" t="s">
        <v>65</v>
      </c>
      <c r="H5" s="5" t="str">
        <f>"000098"</f>
        <v>000098</v>
      </c>
      <c r="I5" s="4">
        <v>42433</v>
      </c>
      <c r="J5" s="5" t="str">
        <f>"000066"</f>
        <v>000066</v>
      </c>
      <c r="K5" s="4">
        <v>42576</v>
      </c>
      <c r="L5" s="5" t="str">
        <f>"000345"</f>
        <v>000345</v>
      </c>
      <c r="M5" s="4">
        <v>42613</v>
      </c>
      <c r="N5" s="5">
        <v>16</v>
      </c>
      <c r="O5" s="5" t="str">
        <f>"001981"</f>
        <v>001981</v>
      </c>
      <c r="P5" s="4">
        <v>43246</v>
      </c>
      <c r="Q5" s="7">
        <v>9.4017800000000005</v>
      </c>
      <c r="R5" s="7">
        <v>1.22282</v>
      </c>
      <c r="S5" s="7">
        <v>8.17896</v>
      </c>
      <c r="T5" s="5">
        <v>67</v>
      </c>
      <c r="U5" s="4">
        <v>43251</v>
      </c>
      <c r="V5" s="5">
        <v>9980277707</v>
      </c>
      <c r="W5" s="6" t="s">
        <v>66</v>
      </c>
      <c r="X5" s="5" t="s">
        <v>31</v>
      </c>
      <c r="Y5" s="6" t="s">
        <v>32</v>
      </c>
      <c r="Z5" s="5" t="s">
        <v>57</v>
      </c>
      <c r="AA5" s="6" t="s">
        <v>58</v>
      </c>
      <c r="AB5" s="7">
        <v>9.4017799999999999E-2</v>
      </c>
      <c r="AD5" s="8"/>
      <c r="AF5" s="8"/>
      <c r="AG5" s="8"/>
    </row>
    <row r="6" spans="1:33" x14ac:dyDescent="0.2">
      <c r="A6" s="12">
        <v>2567</v>
      </c>
      <c r="B6" s="13" t="s">
        <v>36</v>
      </c>
      <c r="C6" s="13">
        <v>43274</v>
      </c>
      <c r="D6" s="5">
        <v>97</v>
      </c>
      <c r="E6" s="6" t="s">
        <v>54</v>
      </c>
      <c r="F6" s="5" t="s">
        <v>67</v>
      </c>
      <c r="G6" s="6" t="s">
        <v>68</v>
      </c>
      <c r="H6" s="5" t="str">
        <f>"000299"</f>
        <v>000299</v>
      </c>
      <c r="I6" s="4">
        <v>40947</v>
      </c>
      <c r="J6" s="5" t="str">
        <f>"000083"</f>
        <v>000083</v>
      </c>
      <c r="K6" s="4">
        <v>42613</v>
      </c>
      <c r="L6" s="5" t="str">
        <f>"000354"</f>
        <v>000354</v>
      </c>
      <c r="M6" s="4">
        <v>42613</v>
      </c>
      <c r="N6" s="5">
        <v>11</v>
      </c>
      <c r="O6" s="5" t="str">
        <f>"002856"</f>
        <v>002856</v>
      </c>
      <c r="P6" s="4">
        <v>43273</v>
      </c>
      <c r="Q6" s="7">
        <v>9.9538499999999992</v>
      </c>
      <c r="R6" s="7">
        <v>1.28704</v>
      </c>
      <c r="S6" s="7">
        <v>8.6668099999999999</v>
      </c>
      <c r="T6" s="5">
        <v>99</v>
      </c>
      <c r="U6" s="4">
        <v>43274</v>
      </c>
      <c r="V6" s="5">
        <v>8095000059</v>
      </c>
      <c r="W6" s="6" t="s">
        <v>69</v>
      </c>
      <c r="X6" s="5" t="s">
        <v>31</v>
      </c>
      <c r="Y6" s="6" t="s">
        <v>32</v>
      </c>
      <c r="Z6" s="5" t="s">
        <v>57</v>
      </c>
      <c r="AA6" s="6" t="s">
        <v>58</v>
      </c>
      <c r="AB6" s="7">
        <v>9.9538499999999988E-2</v>
      </c>
      <c r="AD6" s="8"/>
      <c r="AF6" s="8"/>
      <c r="AG6" s="8"/>
    </row>
    <row r="7" spans="1:33" x14ac:dyDescent="0.2">
      <c r="A7" s="12">
        <v>3853</v>
      </c>
      <c r="B7" s="13" t="s">
        <v>33</v>
      </c>
      <c r="C7" s="13">
        <v>43304</v>
      </c>
      <c r="D7" s="5">
        <v>97</v>
      </c>
      <c r="E7" s="6" t="s">
        <v>54</v>
      </c>
      <c r="F7" s="5" t="s">
        <v>70</v>
      </c>
      <c r="G7" s="6" t="s">
        <v>71</v>
      </c>
      <c r="H7" s="5" t="str">
        <f>"000164"</f>
        <v>000164</v>
      </c>
      <c r="I7" s="4">
        <v>43179</v>
      </c>
      <c r="J7" s="5" t="str">
        <f>"000035"</f>
        <v>000035</v>
      </c>
      <c r="K7" s="4">
        <v>43283</v>
      </c>
      <c r="L7" s="5" t="str">
        <f>"000035"</f>
        <v>000035</v>
      </c>
      <c r="M7" s="4">
        <v>43283</v>
      </c>
      <c r="N7" s="5">
        <v>17</v>
      </c>
      <c r="O7" s="5" t="str">
        <f>"004075"</f>
        <v>004075</v>
      </c>
      <c r="P7" s="4">
        <v>43301</v>
      </c>
      <c r="Q7" s="7">
        <v>9.9983599999999999</v>
      </c>
      <c r="R7" s="7">
        <v>1.0639400000000001</v>
      </c>
      <c r="S7" s="7">
        <v>8.9344199999999994</v>
      </c>
      <c r="T7" s="5">
        <v>137</v>
      </c>
      <c r="U7" s="4">
        <v>43304</v>
      </c>
      <c r="V7" s="5">
        <v>9432712173</v>
      </c>
      <c r="W7" s="6" t="s">
        <v>50</v>
      </c>
      <c r="X7" s="5" t="s">
        <v>39</v>
      </c>
      <c r="Y7" s="6" t="s">
        <v>40</v>
      </c>
      <c r="Z7" s="5" t="s">
        <v>44</v>
      </c>
      <c r="AA7" s="6" t="s">
        <v>43</v>
      </c>
      <c r="AB7" s="7">
        <v>9.9983600000000006E-2</v>
      </c>
      <c r="AD7" s="8"/>
      <c r="AF7" s="8"/>
      <c r="AG7" s="8"/>
    </row>
    <row r="8" spans="1:33" x14ac:dyDescent="0.2">
      <c r="A8" s="12">
        <v>4504</v>
      </c>
      <c r="B8" s="13" t="s">
        <v>30</v>
      </c>
      <c r="C8" s="13">
        <v>43318</v>
      </c>
      <c r="D8" s="5">
        <v>97</v>
      </c>
      <c r="E8" s="6" t="s">
        <v>54</v>
      </c>
      <c r="F8" s="5" t="s">
        <v>72</v>
      </c>
      <c r="G8" s="6" t="s">
        <v>73</v>
      </c>
      <c r="H8" s="5" t="str">
        <f>"000006"</f>
        <v>000006</v>
      </c>
      <c r="I8" s="4">
        <v>42931</v>
      </c>
      <c r="J8" s="5" t="str">
        <f>"000131"</f>
        <v>000131</v>
      </c>
      <c r="K8" s="4">
        <v>43187</v>
      </c>
      <c r="L8" s="5" t="str">
        <f>"000158"</f>
        <v>000158</v>
      </c>
      <c r="M8" s="4">
        <v>43187</v>
      </c>
      <c r="N8" s="5">
        <v>16</v>
      </c>
      <c r="O8" s="5" t="str">
        <f>"004601"</f>
        <v>004601</v>
      </c>
      <c r="P8" s="4">
        <v>43313</v>
      </c>
      <c r="Q8" s="7">
        <v>13.55429</v>
      </c>
      <c r="R8" s="7">
        <v>0.69127000000000005</v>
      </c>
      <c r="S8" s="7">
        <v>12.863020000000001</v>
      </c>
      <c r="T8" s="5">
        <v>157</v>
      </c>
      <c r="U8" s="4">
        <v>43318</v>
      </c>
      <c r="V8" s="5">
        <v>9448069096</v>
      </c>
      <c r="W8" s="6" t="s">
        <v>53</v>
      </c>
      <c r="X8" s="5" t="s">
        <v>34</v>
      </c>
      <c r="Y8" s="6" t="s">
        <v>35</v>
      </c>
      <c r="Z8" s="5" t="s">
        <v>44</v>
      </c>
      <c r="AA8" s="6" t="s">
        <v>43</v>
      </c>
      <c r="AB8" s="7">
        <v>0.13554289999999999</v>
      </c>
      <c r="AD8" s="8"/>
      <c r="AF8" s="8"/>
      <c r="AG8" s="8"/>
    </row>
    <row r="9" spans="1:33" x14ac:dyDescent="0.2">
      <c r="A9" s="12">
        <v>4505</v>
      </c>
      <c r="B9" s="13" t="s">
        <v>30</v>
      </c>
      <c r="C9" s="13">
        <v>43318</v>
      </c>
      <c r="D9" s="5">
        <v>97</v>
      </c>
      <c r="E9" s="6" t="s">
        <v>54</v>
      </c>
      <c r="F9" s="5" t="s">
        <v>74</v>
      </c>
      <c r="G9" s="6" t="s">
        <v>75</v>
      </c>
      <c r="H9" s="5" t="str">
        <f>"000126"</f>
        <v>000126</v>
      </c>
      <c r="I9" s="4">
        <v>42502</v>
      </c>
      <c r="J9" s="5" t="str">
        <f>"000056"</f>
        <v>000056</v>
      </c>
      <c r="K9" s="4">
        <v>42885</v>
      </c>
      <c r="L9" s="5" t="str">
        <f>"000111"</f>
        <v>000111</v>
      </c>
      <c r="M9" s="4">
        <v>42886</v>
      </c>
      <c r="N9" s="5">
        <v>16</v>
      </c>
      <c r="O9" s="5" t="str">
        <f>"004873"</f>
        <v>004873</v>
      </c>
      <c r="P9" s="4">
        <v>43316</v>
      </c>
      <c r="Q9" s="7">
        <v>9.9329999999999998</v>
      </c>
      <c r="R9" s="7">
        <v>1.28135</v>
      </c>
      <c r="S9" s="7">
        <v>8.6516500000000001</v>
      </c>
      <c r="T9" s="5">
        <v>158</v>
      </c>
      <c r="U9" s="4">
        <v>43318</v>
      </c>
      <c r="V9" s="5">
        <v>9980277707</v>
      </c>
      <c r="W9" s="6" t="s">
        <v>66</v>
      </c>
      <c r="X9" s="5" t="s">
        <v>31</v>
      </c>
      <c r="Y9" s="6" t="s">
        <v>32</v>
      </c>
      <c r="Z9" s="5" t="s">
        <v>57</v>
      </c>
      <c r="AA9" s="6" t="s">
        <v>58</v>
      </c>
      <c r="AB9" s="7">
        <v>9.9330000000000002E-2</v>
      </c>
      <c r="AD9" s="8"/>
      <c r="AF9" s="8"/>
      <c r="AG9" s="8"/>
    </row>
    <row r="10" spans="1:33" x14ac:dyDescent="0.2">
      <c r="A10" s="12">
        <v>4833</v>
      </c>
      <c r="B10" s="13" t="s">
        <v>30</v>
      </c>
      <c r="C10" s="13">
        <v>43326</v>
      </c>
      <c r="D10" s="5">
        <v>97</v>
      </c>
      <c r="E10" s="6" t="s">
        <v>54</v>
      </c>
      <c r="F10" s="5" t="s">
        <v>76</v>
      </c>
      <c r="G10" s="6" t="s">
        <v>77</v>
      </c>
      <c r="H10" s="5" t="str">
        <f>"000113"</f>
        <v>000113</v>
      </c>
      <c r="I10" s="4">
        <v>42480</v>
      </c>
      <c r="J10" s="5" t="str">
        <f>"000107"</f>
        <v>000107</v>
      </c>
      <c r="K10" s="4">
        <v>42766</v>
      </c>
      <c r="L10" s="5" t="str">
        <f>"000462"</f>
        <v>000462</v>
      </c>
      <c r="M10" s="4">
        <v>42812</v>
      </c>
      <c r="N10" s="5">
        <v>16</v>
      </c>
      <c r="O10" s="5" t="str">
        <f>"004928"</f>
        <v>004928</v>
      </c>
      <c r="P10" s="4">
        <v>43318</v>
      </c>
      <c r="Q10" s="7">
        <v>18.010899999999999</v>
      </c>
      <c r="R10" s="7">
        <v>2.4535499999999999</v>
      </c>
      <c r="S10" s="7">
        <v>15.55735</v>
      </c>
      <c r="T10" s="5">
        <v>170</v>
      </c>
      <c r="U10" s="4">
        <v>43326</v>
      </c>
      <c r="V10" s="5">
        <v>9916802955</v>
      </c>
      <c r="W10" s="6" t="s">
        <v>78</v>
      </c>
      <c r="X10" s="5" t="s">
        <v>31</v>
      </c>
      <c r="Y10" s="6" t="s">
        <v>32</v>
      </c>
      <c r="Z10" s="5" t="s">
        <v>57</v>
      </c>
      <c r="AA10" s="6" t="s">
        <v>58</v>
      </c>
      <c r="AB10" s="7">
        <v>0.18010899999999999</v>
      </c>
      <c r="AD10" s="8"/>
      <c r="AF10" s="8"/>
      <c r="AG10" s="8"/>
    </row>
    <row r="11" spans="1:33" x14ac:dyDescent="0.2">
      <c r="A11" s="12">
        <v>5134</v>
      </c>
      <c r="B11" s="13" t="s">
        <v>30</v>
      </c>
      <c r="C11" s="13">
        <v>43339</v>
      </c>
      <c r="D11" s="5">
        <v>97</v>
      </c>
      <c r="E11" s="6" t="s">
        <v>54</v>
      </c>
      <c r="F11" s="5" t="s">
        <v>79</v>
      </c>
      <c r="G11" s="6" t="s">
        <v>80</v>
      </c>
      <c r="H11" s="5" t="str">
        <f>"000192"</f>
        <v>000192</v>
      </c>
      <c r="I11" s="4">
        <v>43134</v>
      </c>
      <c r="J11" s="5" t="str">
        <f>"000029"</f>
        <v>000029</v>
      </c>
      <c r="K11" s="4">
        <v>43292</v>
      </c>
      <c r="L11" s="5" t="str">
        <f>"000060"</f>
        <v>000060</v>
      </c>
      <c r="M11" s="4">
        <v>43302</v>
      </c>
      <c r="N11" s="5">
        <v>17</v>
      </c>
      <c r="O11" s="5" t="str">
        <f>"005400"</f>
        <v>005400</v>
      </c>
      <c r="P11" s="4">
        <v>43339</v>
      </c>
      <c r="Q11" s="7">
        <v>12.957839999999999</v>
      </c>
      <c r="R11" s="7">
        <v>1.3137099999999999</v>
      </c>
      <c r="S11" s="7">
        <v>11.644130000000001</v>
      </c>
      <c r="T11" s="5">
        <v>184</v>
      </c>
      <c r="U11" s="4">
        <v>43339</v>
      </c>
      <c r="V11" s="5">
        <v>9916852924</v>
      </c>
      <c r="W11" s="6" t="s">
        <v>49</v>
      </c>
      <c r="X11" s="5" t="s">
        <v>39</v>
      </c>
      <c r="Y11" s="6" t="s">
        <v>40</v>
      </c>
      <c r="Z11" s="5" t="s">
        <v>57</v>
      </c>
      <c r="AA11" s="6" t="s">
        <v>58</v>
      </c>
      <c r="AB11" s="7">
        <v>0.12957839999999998</v>
      </c>
      <c r="AD11" s="8"/>
      <c r="AF11" s="8"/>
      <c r="AG11" s="8"/>
    </row>
    <row r="12" spans="1:33" x14ac:dyDescent="0.2">
      <c r="A12" s="12">
        <v>5259</v>
      </c>
      <c r="B12" s="13" t="s">
        <v>38</v>
      </c>
      <c r="C12" s="13">
        <v>43346</v>
      </c>
      <c r="D12" s="5">
        <v>97</v>
      </c>
      <c r="E12" s="6" t="s">
        <v>54</v>
      </c>
      <c r="F12" s="5" t="s">
        <v>81</v>
      </c>
      <c r="G12" s="6" t="s">
        <v>82</v>
      </c>
      <c r="H12" s="5" t="str">
        <f>"000266"</f>
        <v>000266</v>
      </c>
      <c r="I12" s="4">
        <v>43220</v>
      </c>
      <c r="J12" s="5" t="str">
        <f>"000015"</f>
        <v>000015</v>
      </c>
      <c r="K12" s="4">
        <v>43276</v>
      </c>
      <c r="L12" s="5" t="str">
        <f>"000043"</f>
        <v>000043</v>
      </c>
      <c r="M12" s="4">
        <v>43286</v>
      </c>
      <c r="N12" s="5">
        <v>18</v>
      </c>
      <c r="O12" s="5" t="str">
        <f>"005423"</f>
        <v>005423</v>
      </c>
      <c r="P12" s="4">
        <v>43340</v>
      </c>
      <c r="Q12" s="7">
        <v>49.75</v>
      </c>
      <c r="R12" s="7">
        <v>5.4227499999999997</v>
      </c>
      <c r="S12" s="7">
        <v>44.327249999999999</v>
      </c>
      <c r="T12" s="5">
        <v>187</v>
      </c>
      <c r="U12" s="4">
        <v>43346</v>
      </c>
      <c r="V12" s="5">
        <v>9449863068</v>
      </c>
      <c r="W12" s="6" t="s">
        <v>49</v>
      </c>
      <c r="X12" s="5" t="s">
        <v>46</v>
      </c>
      <c r="Y12" s="6" t="s">
        <v>45</v>
      </c>
      <c r="Z12" s="5" t="s">
        <v>57</v>
      </c>
      <c r="AA12" s="6" t="s">
        <v>58</v>
      </c>
      <c r="AB12" s="7">
        <f>Q12/100</f>
        <v>0.4975</v>
      </c>
      <c r="AD12" s="8"/>
      <c r="AF12" s="8"/>
      <c r="AG12" s="8"/>
    </row>
    <row r="13" spans="1:33" x14ac:dyDescent="0.2">
      <c r="A13" s="12">
        <v>6119</v>
      </c>
      <c r="B13" s="13" t="s">
        <v>42</v>
      </c>
      <c r="C13" s="13">
        <v>43385</v>
      </c>
      <c r="D13" s="5">
        <v>97</v>
      </c>
      <c r="E13" s="6" t="s">
        <v>54</v>
      </c>
      <c r="F13" s="5" t="s">
        <v>83</v>
      </c>
      <c r="G13" s="6" t="s">
        <v>84</v>
      </c>
      <c r="H13" s="5" t="str">
        <f>"000145"</f>
        <v>000145</v>
      </c>
      <c r="I13" s="4">
        <v>42563</v>
      </c>
      <c r="J13" s="5" t="str">
        <f>"000134"</f>
        <v>000134</v>
      </c>
      <c r="K13" s="4">
        <v>42733</v>
      </c>
      <c r="L13" s="5" t="str">
        <f>"000037"</f>
        <v>000037</v>
      </c>
      <c r="M13" s="4">
        <v>42853</v>
      </c>
      <c r="N13" s="5">
        <v>16</v>
      </c>
      <c r="O13" s="5" t="str">
        <f>"006038"</f>
        <v>006038</v>
      </c>
      <c r="P13" s="4">
        <v>43374</v>
      </c>
      <c r="Q13" s="7">
        <v>13.919280000000001</v>
      </c>
      <c r="R13" s="7">
        <v>1.87795</v>
      </c>
      <c r="S13" s="7">
        <v>12.04133</v>
      </c>
      <c r="T13" s="5">
        <v>230</v>
      </c>
      <c r="U13" s="4">
        <v>43385</v>
      </c>
      <c r="V13" s="5">
        <v>9663079036</v>
      </c>
      <c r="W13" s="6" t="s">
        <v>85</v>
      </c>
      <c r="X13" s="5" t="s">
        <v>31</v>
      </c>
      <c r="Y13" s="6" t="s">
        <v>32</v>
      </c>
      <c r="Z13" s="5" t="s">
        <v>57</v>
      </c>
      <c r="AA13" s="6" t="s">
        <v>58</v>
      </c>
      <c r="AB13" s="7">
        <f>Q13/100</f>
        <v>0.13919280000000001</v>
      </c>
      <c r="AD13" s="8"/>
      <c r="AF13" s="8"/>
      <c r="AG13" s="8"/>
    </row>
    <row r="14" spans="1:33" x14ac:dyDescent="0.2">
      <c r="A14" s="12">
        <v>6933</v>
      </c>
      <c r="B14" s="13" t="s">
        <v>42</v>
      </c>
      <c r="C14" s="13">
        <v>43402</v>
      </c>
      <c r="D14" s="5">
        <v>97</v>
      </c>
      <c r="E14" s="6" t="s">
        <v>54</v>
      </c>
      <c r="F14" s="5" t="s">
        <v>86</v>
      </c>
      <c r="G14" s="6" t="s">
        <v>87</v>
      </c>
      <c r="H14" s="5" t="str">
        <f>"000305"</f>
        <v>000305</v>
      </c>
      <c r="I14" s="4">
        <v>43278</v>
      </c>
      <c r="J14" s="5" t="str">
        <f>"000048"</f>
        <v>000048</v>
      </c>
      <c r="K14" s="4">
        <v>43382</v>
      </c>
      <c r="L14" s="5" t="str">
        <f>"000102"</f>
        <v>000102</v>
      </c>
      <c r="M14" s="4">
        <v>43389</v>
      </c>
      <c r="N14" s="5">
        <v>17</v>
      </c>
      <c r="O14" s="5" t="str">
        <f>"008285"</f>
        <v>008285</v>
      </c>
      <c r="P14" s="4">
        <v>43461</v>
      </c>
      <c r="Q14" s="7">
        <v>0.55000000000000004</v>
      </c>
      <c r="R14" s="7">
        <v>5.5E-2</v>
      </c>
      <c r="S14" s="7">
        <v>0.495</v>
      </c>
      <c r="T14" s="5">
        <v>252</v>
      </c>
      <c r="U14" s="4">
        <v>43402</v>
      </c>
      <c r="V14" s="5">
        <v>8123256061</v>
      </c>
      <c r="W14" s="6" t="s">
        <v>88</v>
      </c>
      <c r="X14" s="5" t="s">
        <v>28</v>
      </c>
      <c r="Y14" s="6" t="s">
        <v>29</v>
      </c>
      <c r="Z14" s="5" t="s">
        <v>57</v>
      </c>
      <c r="AA14" s="6" t="s">
        <v>58</v>
      </c>
      <c r="AB14" s="7">
        <f>Q14/100</f>
        <v>5.5000000000000005E-3</v>
      </c>
      <c r="AD14" s="8"/>
      <c r="AF14" s="8"/>
      <c r="AG14" s="8"/>
    </row>
    <row r="15" spans="1:33" x14ac:dyDescent="0.2">
      <c r="A15" s="12">
        <v>7003</v>
      </c>
      <c r="B15" s="13" t="s">
        <v>42</v>
      </c>
      <c r="C15" s="13">
        <v>43403</v>
      </c>
      <c r="D15" s="5">
        <v>97</v>
      </c>
      <c r="E15" s="6" t="s">
        <v>54</v>
      </c>
      <c r="F15" s="5" t="s">
        <v>89</v>
      </c>
      <c r="G15" s="6" t="s">
        <v>90</v>
      </c>
      <c r="H15" s="5" t="str">
        <f>"000192"</f>
        <v>000192</v>
      </c>
      <c r="I15" s="4">
        <v>42817</v>
      </c>
      <c r="J15" s="5" t="str">
        <f>"000047"</f>
        <v>000047</v>
      </c>
      <c r="K15" s="4">
        <v>42880</v>
      </c>
      <c r="L15" s="5" t="str">
        <f>"000091"</f>
        <v>000091</v>
      </c>
      <c r="M15" s="4">
        <v>42880</v>
      </c>
      <c r="N15" s="5">
        <v>17</v>
      </c>
      <c r="O15" s="5" t="str">
        <f>"006763"</f>
        <v>006763</v>
      </c>
      <c r="P15" s="4">
        <v>43389</v>
      </c>
      <c r="Q15" s="7">
        <v>31.579529999999998</v>
      </c>
      <c r="R15" s="7">
        <v>4.3895799999999996</v>
      </c>
      <c r="S15" s="7">
        <v>27.18995</v>
      </c>
      <c r="T15" s="5">
        <v>255</v>
      </c>
      <c r="U15" s="4">
        <v>43403</v>
      </c>
      <c r="V15" s="5">
        <v>9448040740</v>
      </c>
      <c r="W15" s="6" t="s">
        <v>91</v>
      </c>
      <c r="X15" s="5" t="s">
        <v>31</v>
      </c>
      <c r="Y15" s="6" t="s">
        <v>32</v>
      </c>
      <c r="Z15" s="5" t="s">
        <v>57</v>
      </c>
      <c r="AA15" s="6" t="s">
        <v>58</v>
      </c>
      <c r="AB15" s="7">
        <f>Q15/100</f>
        <v>0.3157953</v>
      </c>
      <c r="AD15" s="8"/>
      <c r="AF15" s="8"/>
      <c r="AG15" s="8"/>
    </row>
    <row r="16" spans="1:33" x14ac:dyDescent="0.2">
      <c r="A16" s="12">
        <v>7518</v>
      </c>
      <c r="B16" s="13" t="s">
        <v>41</v>
      </c>
      <c r="C16" s="13">
        <v>43437</v>
      </c>
      <c r="D16" s="5">
        <v>97</v>
      </c>
      <c r="E16" s="6" t="s">
        <v>54</v>
      </c>
      <c r="F16" s="5" t="s">
        <v>92</v>
      </c>
      <c r="G16" s="6" t="s">
        <v>93</v>
      </c>
      <c r="H16" s="5" t="str">
        <f>"000112"</f>
        <v>000112</v>
      </c>
      <c r="I16" s="4">
        <v>42480</v>
      </c>
      <c r="J16" s="5" t="str">
        <f>"000055"</f>
        <v>000055</v>
      </c>
      <c r="K16" s="4">
        <v>42858</v>
      </c>
      <c r="L16" s="5" t="str">
        <f>"000098"</f>
        <v>000098</v>
      </c>
      <c r="M16" s="4">
        <v>42885</v>
      </c>
      <c r="N16" s="5">
        <v>16</v>
      </c>
      <c r="O16" s="5" t="str">
        <f>"007392"</f>
        <v>007392</v>
      </c>
      <c r="P16" s="4">
        <v>43421</v>
      </c>
      <c r="Q16" s="7">
        <v>17.587599999999998</v>
      </c>
      <c r="R16" s="7">
        <v>2.3912200000000001</v>
      </c>
      <c r="S16" s="7">
        <v>15.19638</v>
      </c>
      <c r="T16" s="5">
        <v>279</v>
      </c>
      <c r="U16" s="4">
        <v>43437</v>
      </c>
      <c r="V16" s="5">
        <v>9916802955</v>
      </c>
      <c r="W16" s="6" t="s">
        <v>78</v>
      </c>
      <c r="X16" s="5" t="s">
        <v>31</v>
      </c>
      <c r="Y16" s="6" t="s">
        <v>32</v>
      </c>
      <c r="Z16" s="5" t="s">
        <v>57</v>
      </c>
      <c r="AA16" s="6" t="s">
        <v>58</v>
      </c>
      <c r="AB16" s="7">
        <f>Q16/100</f>
        <v>0.17587599999999998</v>
      </c>
      <c r="AD16" s="8"/>
      <c r="AF16" s="8"/>
      <c r="AG16" s="8"/>
    </row>
    <row r="17" spans="1:33" x14ac:dyDescent="0.2">
      <c r="A17" s="12">
        <v>7519</v>
      </c>
      <c r="B17" s="13" t="s">
        <v>41</v>
      </c>
      <c r="C17" s="13">
        <v>43437</v>
      </c>
      <c r="D17" s="5">
        <v>97</v>
      </c>
      <c r="E17" s="6" t="s">
        <v>54</v>
      </c>
      <c r="F17" s="5" t="s">
        <v>94</v>
      </c>
      <c r="G17" s="6" t="s">
        <v>95</v>
      </c>
      <c r="H17" s="5" t="str">
        <f>"00147:"</f>
        <v>00147:</v>
      </c>
      <c r="I17" s="4">
        <v>42577</v>
      </c>
      <c r="J17" s="5" t="str">
        <f>"000108"</f>
        <v>000108</v>
      </c>
      <c r="K17" s="4">
        <v>43149</v>
      </c>
      <c r="L17" s="5" t="str">
        <f>"000526"</f>
        <v>000526</v>
      </c>
      <c r="M17" s="4">
        <v>43158</v>
      </c>
      <c r="N17" s="5">
        <v>16</v>
      </c>
      <c r="O17" s="5" t="str">
        <f>"007553"</f>
        <v>007553</v>
      </c>
      <c r="P17" s="4">
        <v>43427</v>
      </c>
      <c r="Q17" s="7">
        <v>4.8209999999999997</v>
      </c>
      <c r="R17" s="7">
        <v>0.45317000000000002</v>
      </c>
      <c r="S17" s="7">
        <v>4.3678299999999997</v>
      </c>
      <c r="T17" s="5">
        <v>280</v>
      </c>
      <c r="U17" s="4">
        <v>43437</v>
      </c>
      <c r="V17" s="5">
        <v>9731169150</v>
      </c>
      <c r="W17" s="6" t="s">
        <v>66</v>
      </c>
      <c r="X17" s="5" t="s">
        <v>48</v>
      </c>
      <c r="Y17" s="6" t="s">
        <v>47</v>
      </c>
      <c r="Z17" s="5" t="s">
        <v>57</v>
      </c>
      <c r="AA17" s="6" t="s">
        <v>58</v>
      </c>
      <c r="AB17" s="7">
        <f>Q17/100</f>
        <v>4.8209999999999996E-2</v>
      </c>
      <c r="AD17" s="8"/>
      <c r="AF17" s="8"/>
      <c r="AG17"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2019-01-14T14:12:41Z</dcterms:modified>
</cp:coreProperties>
</file>