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1" l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<sst xmlns="http://schemas.openxmlformats.org/spreadsheetml/2006/main" count="289" uniqueCount="121">
  <si>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</si>
  <si>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</si>
  <si>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</si>
  <si>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</si>
  <si>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</si>
  <si>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</si>
  <si>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</si>
  <si>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</si>
  <si>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</si>
  <si>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</si>
  <si>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</si>
  <si>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</si>
  <si>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</si>
  <si>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</si>
  <si>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</si>
  <si>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</si>
  <si>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</si>
  <si>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</si>
  <si>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</si>
  <si>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</si>
  <si>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</si>
  <si>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</si>
  <si>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</si>
  <si>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</si>
  <si>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</si>
  <si>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</si>
  <si>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</si>
  <si>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</si>
  <si>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</si>
  <si>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</si>
  <si>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</si>
  <si>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</si>
  <si>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June</t>
  </si>
  <si>
    <t>May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</si>
  <si>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</si>
  <si>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</si>
  <si>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</si>
  <si>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</si>
  <si>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</si>
  <si>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</si>
  <si>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</si>
  <si>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</si>
  <si>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</si>
  <si>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KRIDL</t>
  </si>
  <si>
    <t>Works sanctioned by Hon Mayor</t>
  </si>
  <si>
    <t>P0190</t>
  </si>
  <si>
    <t>Executive Engineer, KRIDL</t>
  </si>
  <si>
    <t>ddo326</t>
  </si>
  <si>
    <t xml:space="preserve"> Executive Engineer SWM 1 Central Zone</t>
  </si>
  <si>
    <t>Executive Engineer KRIDL</t>
  </si>
  <si>
    <t>P2103</t>
  </si>
  <si>
    <t>Emergency Works (Maintenance and Repairs)</t>
  </si>
  <si>
    <t>P1924</t>
  </si>
  <si>
    <t>Maintenance of Roads and Flyovers</t>
  </si>
  <si>
    <t>ddo203</t>
  </si>
  <si>
    <t xml:space="preserve"> Assistant Executive Engineer Shri Ramamandir West Zone</t>
  </si>
  <si>
    <t>Prakash Nagara</t>
  </si>
  <si>
    <t>098-14-000029</t>
  </si>
  <si>
    <t>Improvements and asphalting to 6th B Main. 6th main and 5th main in ward no.98.</t>
  </si>
  <si>
    <t>098-16-000013</t>
  </si>
  <si>
    <t>Providing aluminium partitions to Councillor ward office at Prakashnagara ward no 98</t>
  </si>
  <si>
    <t>M.S. Venkatesh</t>
  </si>
  <si>
    <t>098-16-000021</t>
  </si>
  <si>
    <t>Summary for toilet block at 59th B cross 4th N Block Rajajinagar in ward no 98 (Change of Place of work Construction of Toilet Block at Gayathri Devi Park in ward no. 98 Prakashnagara</t>
  </si>
  <si>
    <t>T.R. Nagaraj</t>
  </si>
  <si>
    <t>098-16-000003</t>
  </si>
  <si>
    <t>Construction of Drain and Culverts at 6th D Cross, 7th Main Prakashnagra Ward no 98</t>
  </si>
  <si>
    <t>C.V. Raghava</t>
  </si>
  <si>
    <t>098-12-000026</t>
  </si>
  <si>
    <t>Construction of Library and KEB bill counter at Sai Mandir ground in ward no 98</t>
  </si>
  <si>
    <t>098-15-000037</t>
  </si>
  <si>
    <t>Construction of compound wall northen side at Gayatri devi park ward -98</t>
  </si>
  <si>
    <t>S.Satish</t>
  </si>
  <si>
    <t>098-18-000008</t>
  </si>
  <si>
    <t>Improvements to surroundings of Indira Canteen at Prakash Nagara in ward no 98.</t>
  </si>
  <si>
    <t>098-18-000001</t>
  </si>
  <si>
    <t>Construction of SSM drain and RCC covering slab to 10th main road beside of Ragavendra swamy Mutt in ward no 98.</t>
  </si>
  <si>
    <t>098-18-000006</t>
  </si>
  <si>
    <t>Improvements to drain and footpath to 3rd cross, Vivekavardhini school road from 1st main road to Dr. Rajkumar Road at Prakash Nagara in ward noi 98.</t>
  </si>
  <si>
    <t>098-18-000013</t>
  </si>
  <si>
    <t>Construction of drains at culverts to 11th main road beside Raghavendra Swamy Mutt at Prakashnagara in ward no 98.</t>
  </si>
  <si>
    <t>098-18-000009</t>
  </si>
  <si>
    <t>Construction of RCC drain and RCC covering slab to 9th main from 10th cross to 8th cross at Prakashnagara in ward no 98.</t>
  </si>
  <si>
    <t>098-17-000052</t>
  </si>
  <si>
    <t>Providing CC Camera at Garbage Black Spots in ward no 98</t>
  </si>
  <si>
    <t>098-18-000016</t>
  </si>
  <si>
    <t>Providing RCC drain and CC slabs to 4th main road from 8th cross to 9th cross Prakashnagara in ward no 98.</t>
  </si>
  <si>
    <t>098-15-000027</t>
  </si>
  <si>
    <t>Development works for D W C C at Gayathridevi Park in ward no 98</t>
  </si>
  <si>
    <t>Nagaraj T.R</t>
  </si>
  <si>
    <t>P1715</t>
  </si>
  <si>
    <t>Solid Waste Management (Transfer station) Core and in New Areas</t>
  </si>
  <si>
    <t>098-16-000007</t>
  </si>
  <si>
    <t>Improvements to Drain and Culverts at 4th Main From 8th Cross to 9th Cross oppSumathi Choultry Prakashngara Ward No 98</t>
  </si>
  <si>
    <t>D.Y. Lingaraju</t>
  </si>
  <si>
    <t>098-16-000009</t>
  </si>
  <si>
    <t>Pothole Filling at Prakashnagara Ward No 98</t>
  </si>
  <si>
    <t>098-17-000003</t>
  </si>
  <si>
    <t>Improvements to drains by providing covering slabs and kerb stones and CC roads in ward no 98</t>
  </si>
  <si>
    <t>098-17-000044</t>
  </si>
  <si>
    <t>Providing Water supply and other works at Ward No. 98</t>
  </si>
  <si>
    <t>098-17-000043</t>
  </si>
  <si>
    <t>Providing drinking water works in Ward No  98   in Rajajinagar Division</t>
  </si>
  <si>
    <t>098-16-000030</t>
  </si>
  <si>
    <t>Providing CC patches and road cutting at  Mariyappanapalya in ward no-98</t>
  </si>
  <si>
    <t>Srinivas V</t>
  </si>
  <si>
    <t>098-16-000023</t>
  </si>
  <si>
    <t>Development and Improvements to Roads  and drains in ward No.98 Prakashnagar surroundings</t>
  </si>
  <si>
    <t>098-14-000038</t>
  </si>
  <si>
    <t>Improvements to gayathridevipark with Grill work Gates and Providing Benches at Gayathrdevi ipark  ward no 98</t>
  </si>
  <si>
    <t>098-16-000011</t>
  </si>
  <si>
    <t>Providing Tractor and Labour at Prakashnagara,  ward No 98</t>
  </si>
  <si>
    <t>A.Venkatesh</t>
  </si>
  <si>
    <t>098-15-000018</t>
  </si>
  <si>
    <t>Providing Tractor and labour for removal of silt 2st Shift in Ward No-98</t>
  </si>
  <si>
    <t>A. Ajay Kumar</t>
  </si>
  <si>
    <t>098-16-000008</t>
  </si>
  <si>
    <t>Improvements to Drain at 5th B Cross and culverts Prakashnagra Ward No 98</t>
  </si>
  <si>
    <t>A. Venkatesh</t>
  </si>
  <si>
    <t>098-16-000006</t>
  </si>
  <si>
    <t>Improvements to CC Road and Drain at 11th Main Bayanna Garden Prakashnagra Ward No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</si>
</sst>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selection activeCell="A2" sqref="A2:XFD3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632</v>
      </c>
      <c r="B2" s="13" t="s">
        <v>42</v>
      </c>
      <c r="C2" s="13">
        <v>43214</v>
      </c>
      <c r="D2" s="5">
        <v>98</v>
      </c>
      <c r="E2" s="6" t="s">
        <v>56</v>
      </c>
      <c r="F2" s="5" t="s">
        <v>57</v>
      </c>
      <c r="G2" s="6" t="s">
        <v>58</v>
      </c>
      <c r="H2" s="5" t="str">
        <f>"000005"</f>
        <v>000005</v>
      </c>
      <c r="I2" s="4">
        <v>42109</v>
      </c>
      <c r="J2" s="5" t="str">
        <f>"000026"</f>
        <v>000026</v>
      </c>
      <c r="K2" s="4">
        <v>42521</v>
      </c>
      <c r="L2" s="5" t="str">
        <f>"000078"</f>
        <v>000078</v>
      </c>
      <c r="M2" s="4">
        <v>42521</v>
      </c>
      <c r="N2" s="5">
        <v>14</v>
      </c>
      <c r="O2" s="5" t="str">
        <f>"000520"</f>
        <v>000520</v>
      </c>
      <c r="P2" s="4">
        <v>43203</v>
      </c>
      <c r="Q2" s="7">
        <v>29.777059999999999</v>
      </c>
      <c r="R2" s="7">
        <v>4.3794300000000002</v>
      </c>
      <c r="S2" s="7">
        <v>25.397629999999999</v>
      </c>
      <c r="T2" s="5">
        <v>23</v>
      </c>
      <c r="U2" s="4">
        <v>43214</v>
      </c>
      <c r="V2" s="5">
        <v>9449863068</v>
      </c>
      <c r="W2" s="6" t="s">
        <v>43</v>
      </c>
      <c r="X2" s="5" t="s">
        <v>52</v>
      </c>
      <c r="Y2" s="6" t="s">
        <v>53</v>
      </c>
      <c r="Z2" s="5" t="s">
        <v>54</v>
      </c>
      <c r="AA2" s="6" t="s">
        <v>55</v>
      </c>
      <c r="AB2" s="7">
        <v>0.2977706</v>
      </c>
      <c r="AD2" s="8"/>
      <c r="AF2" s="8"/>
      <c r="AG2" s="8"/>
    </row>
    <row r="3" spans="1:33" x14ac:dyDescent="0.2">
      <c r="A3" s="12">
        <v>633</v>
      </c>
      <c r="B3" s="13" t="s">
        <v>42</v>
      </c>
      <c r="C3" s="13">
        <v>43214</v>
      </c>
      <c r="D3" s="5">
        <v>98</v>
      </c>
      <c r="E3" s="6" t="s">
        <v>56</v>
      </c>
      <c r="F3" s="5" t="s">
        <v>59</v>
      </c>
      <c r="G3" s="6" t="s">
        <v>60</v>
      </c>
      <c r="H3" s="5" t="str">
        <f>"000120"</f>
        <v>000120</v>
      </c>
      <c r="I3" s="4">
        <v>42483</v>
      </c>
      <c r="J3" s="5" t="str">
        <f>"000030"</f>
        <v>000030</v>
      </c>
      <c r="K3" s="4">
        <v>42520</v>
      </c>
      <c r="L3" s="5" t="str">
        <f>"000068"</f>
        <v>000068</v>
      </c>
      <c r="M3" s="4">
        <v>42521</v>
      </c>
      <c r="N3" s="5">
        <v>16</v>
      </c>
      <c r="O3" s="5" t="str">
        <f>"000569"</f>
        <v>000569</v>
      </c>
      <c r="P3" s="4">
        <v>43203</v>
      </c>
      <c r="Q3" s="7">
        <v>2.6526299999999998</v>
      </c>
      <c r="R3" s="7">
        <v>0.30245</v>
      </c>
      <c r="S3" s="7">
        <v>2.3501799999999999</v>
      </c>
      <c r="T3" s="5">
        <v>23</v>
      </c>
      <c r="U3" s="4">
        <v>43214</v>
      </c>
      <c r="V3" s="5">
        <v>9886155297</v>
      </c>
      <c r="W3" s="6" t="s">
        <v>61</v>
      </c>
      <c r="X3" s="5" t="s">
        <v>50</v>
      </c>
      <c r="Y3" s="6" t="s">
        <v>51</v>
      </c>
      <c r="Z3" s="5" t="s">
        <v>54</v>
      </c>
      <c r="AA3" s="6" t="s">
        <v>55</v>
      </c>
      <c r="AB3" s="7">
        <v>2.6526299999999999E-2</v>
      </c>
      <c r="AD3" s="8"/>
      <c r="AF3" s="8"/>
      <c r="AG3" s="8"/>
    </row>
    <row r="4" spans="1:33" x14ac:dyDescent="0.2">
      <c r="A4" s="12">
        <v>1328</v>
      </c>
      <c r="B4" s="13" t="s">
        <v>33</v>
      </c>
      <c r="C4" s="13">
        <v>43241</v>
      </c>
      <c r="D4" s="5">
        <v>98</v>
      </c>
      <c r="E4" s="6" t="s">
        <v>56</v>
      </c>
      <c r="F4" s="5" t="s">
        <v>62</v>
      </c>
      <c r="G4" s="6" t="s">
        <v>63</v>
      </c>
      <c r="H4" s="5" t="str">
        <f>"000063"</f>
        <v>000063</v>
      </c>
      <c r="I4" s="4">
        <v>42955</v>
      </c>
      <c r="J4" s="5" t="str">
        <f>"000118"</f>
        <v>000118</v>
      </c>
      <c r="K4" s="4">
        <v>43186</v>
      </c>
      <c r="L4" s="5" t="str">
        <f>"000541"</f>
        <v>000541</v>
      </c>
      <c r="M4" s="4">
        <v>43186</v>
      </c>
      <c r="N4" s="5">
        <v>16</v>
      </c>
      <c r="O4" s="5" t="str">
        <f>"001643"</f>
        <v>001643</v>
      </c>
      <c r="P4" s="4">
        <v>43239</v>
      </c>
      <c r="Q4" s="7">
        <v>13.5679</v>
      </c>
      <c r="R4" s="7">
        <v>1.5873999999999999</v>
      </c>
      <c r="S4" s="7">
        <v>11.980499999999999</v>
      </c>
      <c r="T4" s="5">
        <v>56</v>
      </c>
      <c r="U4" s="4">
        <v>43241</v>
      </c>
      <c r="V4" s="5">
        <v>9731169150</v>
      </c>
      <c r="W4" s="6" t="s">
        <v>64</v>
      </c>
      <c r="X4" s="5" t="s">
        <v>34</v>
      </c>
      <c r="Y4" s="6" t="s">
        <v>35</v>
      </c>
      <c r="Z4" s="5" t="s">
        <v>54</v>
      </c>
      <c r="AA4" s="6" t="s">
        <v>55</v>
      </c>
      <c r="AB4" s="7">
        <v>0.13567899999999999</v>
      </c>
      <c r="AD4" s="8"/>
      <c r="AF4" s="8"/>
      <c r="AG4" s="8"/>
    </row>
    <row r="5" spans="1:33" x14ac:dyDescent="0.2">
      <c r="A5" s="12">
        <v>1541</v>
      </c>
      <c r="B5" s="13" t="s">
        <v>33</v>
      </c>
      <c r="C5" s="13">
        <v>43251</v>
      </c>
      <c r="D5" s="5">
        <v>98</v>
      </c>
      <c r="E5" s="6" t="s">
        <v>56</v>
      </c>
      <c r="F5" s="5" t="s">
        <v>65</v>
      </c>
      <c r="G5" s="6" t="s">
        <v>66</v>
      </c>
      <c r="H5" s="5" t="str">
        <f>"000101"</f>
        <v>000101</v>
      </c>
      <c r="I5" s="4">
        <v>42461</v>
      </c>
      <c r="J5" s="5" t="str">
        <f>"000077"</f>
        <v>000077</v>
      </c>
      <c r="K5" s="4">
        <v>42613</v>
      </c>
      <c r="L5" s="5" t="str">
        <f>"000321"</f>
        <v>000321</v>
      </c>
      <c r="M5" s="4">
        <v>42613</v>
      </c>
      <c r="N5" s="5">
        <v>16</v>
      </c>
      <c r="O5" s="5" t="str">
        <f>"001920"</f>
        <v>001920</v>
      </c>
      <c r="P5" s="4">
        <v>43246</v>
      </c>
      <c r="Q5" s="7">
        <v>9.0629100000000005</v>
      </c>
      <c r="R5" s="7">
        <v>0.67066000000000003</v>
      </c>
      <c r="S5" s="7">
        <v>8.3922500000000007</v>
      </c>
      <c r="T5" s="5">
        <v>67</v>
      </c>
      <c r="U5" s="4">
        <v>43251</v>
      </c>
      <c r="V5" s="5">
        <v>9448511064</v>
      </c>
      <c r="W5" s="6" t="s">
        <v>67</v>
      </c>
      <c r="X5" s="5" t="s">
        <v>29</v>
      </c>
      <c r="Y5" s="6" t="s">
        <v>30</v>
      </c>
      <c r="Z5" s="5" t="s">
        <v>54</v>
      </c>
      <c r="AA5" s="6" t="s">
        <v>55</v>
      </c>
      <c r="AB5" s="7">
        <v>9.0629100000000004E-2</v>
      </c>
      <c r="AD5" s="8"/>
      <c r="AF5" s="8"/>
      <c r="AG5" s="8"/>
    </row>
    <row r="6" spans="1:33" x14ac:dyDescent="0.2">
      <c r="A6" s="12">
        <v>1542</v>
      </c>
      <c r="B6" s="13" t="s">
        <v>33</v>
      </c>
      <c r="C6" s="13">
        <v>43251</v>
      </c>
      <c r="D6" s="5">
        <v>98</v>
      </c>
      <c r="E6" s="6" t="s">
        <v>56</v>
      </c>
      <c r="F6" s="5" t="s">
        <v>68</v>
      </c>
      <c r="G6" s="6" t="s">
        <v>69</v>
      </c>
      <c r="H6" s="5" t="str">
        <f>"000129"</f>
        <v>000129</v>
      </c>
      <c r="I6" s="4">
        <v>41625</v>
      </c>
      <c r="J6" s="5" t="str">
        <f>"000064"</f>
        <v>000064</v>
      </c>
      <c r="K6" s="4">
        <v>42613</v>
      </c>
      <c r="L6" s="5" t="str">
        <f>"000349"</f>
        <v>000349</v>
      </c>
      <c r="M6" s="4">
        <v>42613</v>
      </c>
      <c r="N6" s="5">
        <v>12</v>
      </c>
      <c r="O6" s="5" t="str">
        <f>"001982"</f>
        <v>001982</v>
      </c>
      <c r="P6" s="4">
        <v>43246</v>
      </c>
      <c r="Q6" s="7">
        <v>23.90447</v>
      </c>
      <c r="R6" s="7">
        <v>3.5821299999999998</v>
      </c>
      <c r="S6" s="7">
        <v>20.322340000000001</v>
      </c>
      <c r="T6" s="5">
        <v>67</v>
      </c>
      <c r="U6" s="4">
        <v>43251</v>
      </c>
      <c r="V6" s="5">
        <v>9449863068</v>
      </c>
      <c r="W6" s="6" t="s">
        <v>43</v>
      </c>
      <c r="X6" s="5" t="s">
        <v>29</v>
      </c>
      <c r="Y6" s="6" t="s">
        <v>30</v>
      </c>
      <c r="Z6" s="5" t="s">
        <v>54</v>
      </c>
      <c r="AA6" s="6" t="s">
        <v>55</v>
      </c>
      <c r="AB6" s="7">
        <v>0.2390447</v>
      </c>
      <c r="AD6" s="8"/>
      <c r="AF6" s="8"/>
      <c r="AG6" s="8"/>
    </row>
    <row r="7" spans="1:33" x14ac:dyDescent="0.2">
      <c r="A7" s="12">
        <v>1645</v>
      </c>
      <c r="B7" s="13" t="s">
        <v>32</v>
      </c>
      <c r="C7" s="13">
        <v>43252</v>
      </c>
      <c r="D7" s="5">
        <v>98</v>
      </c>
      <c r="E7" s="6" t="s">
        <v>56</v>
      </c>
      <c r="F7" s="5" t="s">
        <v>70</v>
      </c>
      <c r="G7" s="6" t="s">
        <v>71</v>
      </c>
      <c r="H7" s="5" t="str">
        <f>"000148"</f>
        <v>000148</v>
      </c>
      <c r="I7" s="4">
        <v>42692</v>
      </c>
      <c r="J7" s="5" t="str">
        <f>"000103"</f>
        <v>000103</v>
      </c>
      <c r="K7" s="4">
        <v>42734</v>
      </c>
      <c r="L7" s="5" t="str">
        <f>"000410"</f>
        <v>000410</v>
      </c>
      <c r="M7" s="4">
        <v>42754</v>
      </c>
      <c r="N7" s="5">
        <v>15</v>
      </c>
      <c r="O7" s="5" t="str">
        <f>"001843"</f>
        <v>001843</v>
      </c>
      <c r="P7" s="4">
        <v>43244</v>
      </c>
      <c r="Q7" s="7">
        <v>17.542850000000001</v>
      </c>
      <c r="R7" s="7">
        <v>1.34815</v>
      </c>
      <c r="S7" s="7">
        <v>16.194700000000001</v>
      </c>
      <c r="T7" s="5">
        <v>65</v>
      </c>
      <c r="U7" s="4">
        <v>43252</v>
      </c>
      <c r="V7" s="5">
        <v>9886727707</v>
      </c>
      <c r="W7" s="6" t="s">
        <v>72</v>
      </c>
      <c r="X7" s="5" t="s">
        <v>29</v>
      </c>
      <c r="Y7" s="6" t="s">
        <v>30</v>
      </c>
      <c r="Z7" s="5" t="s">
        <v>54</v>
      </c>
      <c r="AA7" s="6" t="s">
        <v>55</v>
      </c>
      <c r="AB7" s="7">
        <v>0.17542850000000001</v>
      </c>
      <c r="AD7" s="8"/>
      <c r="AF7" s="8"/>
      <c r="AG7" s="8"/>
    </row>
    <row r="8" spans="1:33" x14ac:dyDescent="0.2">
      <c r="A8" s="12">
        <v>1833</v>
      </c>
      <c r="B8" s="13" t="s">
        <v>32</v>
      </c>
      <c r="C8" s="13">
        <v>43257</v>
      </c>
      <c r="D8" s="5">
        <v>98</v>
      </c>
      <c r="E8" s="6" t="s">
        <v>56</v>
      </c>
      <c r="F8" s="5" t="s">
        <v>73</v>
      </c>
      <c r="G8" s="6" t="s">
        <v>74</v>
      </c>
      <c r="H8" s="5" t="str">
        <f>"000225"</f>
        <v>000225</v>
      </c>
      <c r="I8" s="4">
        <v>43197</v>
      </c>
      <c r="J8" s="5" t="str">
        <f>"000002"</f>
        <v>000002</v>
      </c>
      <c r="K8" s="4">
        <v>43203</v>
      </c>
      <c r="L8" s="5" t="str">
        <f>"000010"</f>
        <v>000010</v>
      </c>
      <c r="M8" s="4">
        <v>43209</v>
      </c>
      <c r="N8" s="5">
        <v>18</v>
      </c>
      <c r="O8" s="5" t="str">
        <f>"002046"</f>
        <v>002046</v>
      </c>
      <c r="P8" s="4">
        <v>43249</v>
      </c>
      <c r="Q8" s="7">
        <v>24.75733</v>
      </c>
      <c r="R8" s="7">
        <v>2.6985399999999999</v>
      </c>
      <c r="S8" s="7">
        <v>22.058789999999998</v>
      </c>
      <c r="T8" s="5">
        <v>73</v>
      </c>
      <c r="U8" s="4">
        <v>43257</v>
      </c>
      <c r="V8" s="5">
        <v>9449863068</v>
      </c>
      <c r="W8" s="6" t="s">
        <v>43</v>
      </c>
      <c r="X8" s="5" t="s">
        <v>41</v>
      </c>
      <c r="Y8" s="6" t="s">
        <v>40</v>
      </c>
      <c r="Z8" s="5" t="s">
        <v>54</v>
      </c>
      <c r="AA8" s="6" t="s">
        <v>55</v>
      </c>
      <c r="AB8" s="7">
        <v>0.2475733</v>
      </c>
      <c r="AD8" s="8"/>
      <c r="AF8" s="8"/>
      <c r="AG8" s="8"/>
    </row>
    <row r="9" spans="1:33" x14ac:dyDescent="0.2">
      <c r="A9" s="12">
        <v>1834</v>
      </c>
      <c r="B9" s="13" t="s">
        <v>32</v>
      </c>
      <c r="C9" s="13">
        <v>43257</v>
      </c>
      <c r="D9" s="5">
        <v>98</v>
      </c>
      <c r="E9" s="6" t="s">
        <v>56</v>
      </c>
      <c r="F9" s="5" t="s">
        <v>75</v>
      </c>
      <c r="G9" s="6" t="s">
        <v>76</v>
      </c>
      <c r="H9" s="5" t="str">
        <f>"000219"</f>
        <v>000219</v>
      </c>
      <c r="I9" s="4">
        <v>43196</v>
      </c>
      <c r="J9" s="5" t="str">
        <f>"000004"</f>
        <v>000004</v>
      </c>
      <c r="K9" s="4">
        <v>43203</v>
      </c>
      <c r="L9" s="5" t="str">
        <f>"000012"</f>
        <v>000012</v>
      </c>
      <c r="M9" s="4">
        <v>43209</v>
      </c>
      <c r="N9" s="5">
        <v>18</v>
      </c>
      <c r="O9" s="5" t="str">
        <f>"002047"</f>
        <v>002047</v>
      </c>
      <c r="P9" s="4">
        <v>43249</v>
      </c>
      <c r="Q9" s="7">
        <v>14.9984</v>
      </c>
      <c r="R9" s="7">
        <v>1.55982</v>
      </c>
      <c r="S9" s="7">
        <v>13.43858</v>
      </c>
      <c r="T9" s="5">
        <v>73</v>
      </c>
      <c r="U9" s="4">
        <v>43257</v>
      </c>
      <c r="V9" s="5">
        <v>9449863068</v>
      </c>
      <c r="W9" s="6" t="s">
        <v>43</v>
      </c>
      <c r="X9" s="5" t="s">
        <v>41</v>
      </c>
      <c r="Y9" s="6" t="s">
        <v>40</v>
      </c>
      <c r="Z9" s="5" t="s">
        <v>54</v>
      </c>
      <c r="AA9" s="6" t="s">
        <v>55</v>
      </c>
      <c r="AB9" s="7">
        <v>0.14998400000000001</v>
      </c>
      <c r="AD9" s="8"/>
      <c r="AF9" s="8"/>
      <c r="AG9" s="8"/>
    </row>
    <row r="10" spans="1:33" x14ac:dyDescent="0.2">
      <c r="A10" s="12">
        <v>1835</v>
      </c>
      <c r="B10" s="13" t="s">
        <v>32</v>
      </c>
      <c r="C10" s="13">
        <v>43257</v>
      </c>
      <c r="D10" s="5">
        <v>98</v>
      </c>
      <c r="E10" s="6" t="s">
        <v>56</v>
      </c>
      <c r="F10" s="5" t="s">
        <v>77</v>
      </c>
      <c r="G10" s="6" t="s">
        <v>78</v>
      </c>
      <c r="H10" s="5" t="str">
        <f>"000220"</f>
        <v>000220</v>
      </c>
      <c r="I10" s="4">
        <v>43196</v>
      </c>
      <c r="J10" s="5" t="str">
        <f>"000003"</f>
        <v>000003</v>
      </c>
      <c r="K10" s="4">
        <v>43203</v>
      </c>
      <c r="L10" s="5" t="str">
        <f>"000011"</f>
        <v>000011</v>
      </c>
      <c r="M10" s="4">
        <v>43209</v>
      </c>
      <c r="N10" s="5">
        <v>18</v>
      </c>
      <c r="O10" s="5" t="str">
        <f>"002048"</f>
        <v>002048</v>
      </c>
      <c r="P10" s="4">
        <v>43249</v>
      </c>
      <c r="Q10" s="7">
        <v>19.996939999999999</v>
      </c>
      <c r="R10" s="7">
        <v>2.0796999999999999</v>
      </c>
      <c r="S10" s="7">
        <v>17.91724</v>
      </c>
      <c r="T10" s="5">
        <v>73</v>
      </c>
      <c r="U10" s="4">
        <v>43257</v>
      </c>
      <c r="V10" s="5">
        <v>9449863068</v>
      </c>
      <c r="W10" s="6" t="s">
        <v>43</v>
      </c>
      <c r="X10" s="5" t="s">
        <v>41</v>
      </c>
      <c r="Y10" s="6" t="s">
        <v>40</v>
      </c>
      <c r="Z10" s="5" t="s">
        <v>54</v>
      </c>
      <c r="AA10" s="6" t="s">
        <v>55</v>
      </c>
      <c r="AB10" s="7">
        <v>0.19996939999999999</v>
      </c>
      <c r="AD10" s="8"/>
      <c r="AF10" s="8"/>
      <c r="AG10" s="8"/>
    </row>
    <row r="11" spans="1:33" x14ac:dyDescent="0.2">
      <c r="A11" s="12">
        <v>1836</v>
      </c>
      <c r="B11" s="13" t="s">
        <v>32</v>
      </c>
      <c r="C11" s="13">
        <v>43257</v>
      </c>
      <c r="D11" s="5">
        <v>98</v>
      </c>
      <c r="E11" s="6" t="s">
        <v>56</v>
      </c>
      <c r="F11" s="5" t="s">
        <v>79</v>
      </c>
      <c r="G11" s="6" t="s">
        <v>80</v>
      </c>
      <c r="H11" s="5" t="str">
        <f>"000222"</f>
        <v>000222</v>
      </c>
      <c r="I11" s="4">
        <v>43196</v>
      </c>
      <c r="J11" s="5" t="str">
        <f>"000001"</f>
        <v>000001</v>
      </c>
      <c r="K11" s="4">
        <v>43202</v>
      </c>
      <c r="L11" s="5" t="str">
        <f>"000009"</f>
        <v>000009</v>
      </c>
      <c r="M11" s="4">
        <v>43209</v>
      </c>
      <c r="N11" s="5">
        <v>18</v>
      </c>
      <c r="O11" s="5" t="str">
        <f>"002049"</f>
        <v>002049</v>
      </c>
      <c r="P11" s="4">
        <v>43249</v>
      </c>
      <c r="Q11" s="7">
        <v>14.995799999999999</v>
      </c>
      <c r="R11" s="7">
        <v>1.5595600000000001</v>
      </c>
      <c r="S11" s="7">
        <v>13.43624</v>
      </c>
      <c r="T11" s="5">
        <v>73</v>
      </c>
      <c r="U11" s="4">
        <v>43257</v>
      </c>
      <c r="V11" s="5">
        <v>9449863068</v>
      </c>
      <c r="W11" s="6" t="s">
        <v>43</v>
      </c>
      <c r="X11" s="5" t="s">
        <v>41</v>
      </c>
      <c r="Y11" s="6" t="s">
        <v>40</v>
      </c>
      <c r="Z11" s="5" t="s">
        <v>54</v>
      </c>
      <c r="AA11" s="6" t="s">
        <v>55</v>
      </c>
      <c r="AB11" s="7">
        <v>0.14995799999999998</v>
      </c>
      <c r="AD11" s="8"/>
      <c r="AF11" s="8"/>
      <c r="AG11" s="8"/>
    </row>
    <row r="12" spans="1:33" x14ac:dyDescent="0.2">
      <c r="A12" s="12">
        <v>1837</v>
      </c>
      <c r="B12" s="13" t="s">
        <v>32</v>
      </c>
      <c r="C12" s="13">
        <v>43257</v>
      </c>
      <c r="D12" s="5">
        <v>98</v>
      </c>
      <c r="E12" s="6" t="s">
        <v>56</v>
      </c>
      <c r="F12" s="5" t="s">
        <v>81</v>
      </c>
      <c r="G12" s="6" t="s">
        <v>82</v>
      </c>
      <c r="H12" s="5" t="str">
        <f>"000223"</f>
        <v>000223</v>
      </c>
      <c r="I12" s="4">
        <v>43196</v>
      </c>
      <c r="J12" s="5" t="str">
        <f>"000006"</f>
        <v>000006</v>
      </c>
      <c r="K12" s="4">
        <v>43209</v>
      </c>
      <c r="L12" s="5" t="str">
        <f>"000014"</f>
        <v>000014</v>
      </c>
      <c r="M12" s="4">
        <v>43211</v>
      </c>
      <c r="N12" s="5">
        <v>18</v>
      </c>
      <c r="O12" s="5" t="str">
        <f>"002075"</f>
        <v>002075</v>
      </c>
      <c r="P12" s="4">
        <v>43251</v>
      </c>
      <c r="Q12" s="7">
        <v>29.476369999999999</v>
      </c>
      <c r="R12" s="7">
        <v>3.2138599999999999</v>
      </c>
      <c r="S12" s="7">
        <v>26.262509999999999</v>
      </c>
      <c r="T12" s="5">
        <v>73</v>
      </c>
      <c r="U12" s="4">
        <v>43257</v>
      </c>
      <c r="V12" s="5">
        <v>9449863068</v>
      </c>
      <c r="W12" s="6" t="s">
        <v>43</v>
      </c>
      <c r="X12" s="5" t="s">
        <v>41</v>
      </c>
      <c r="Y12" s="6" t="s">
        <v>40</v>
      </c>
      <c r="Z12" s="5" t="s">
        <v>54</v>
      </c>
      <c r="AA12" s="6" t="s">
        <v>55</v>
      </c>
      <c r="AB12" s="7">
        <v>0.29476370000000002</v>
      </c>
      <c r="AD12" s="8"/>
      <c r="AF12" s="8"/>
      <c r="AG12" s="8"/>
    </row>
    <row r="13" spans="1:33" x14ac:dyDescent="0.2">
      <c r="A13" s="12">
        <v>2146</v>
      </c>
      <c r="B13" s="13" t="s">
        <v>32</v>
      </c>
      <c r="C13" s="13">
        <v>43265</v>
      </c>
      <c r="D13" s="5">
        <v>98</v>
      </c>
      <c r="E13" s="6" t="s">
        <v>56</v>
      </c>
      <c r="F13" s="5" t="s">
        <v>83</v>
      </c>
      <c r="G13" s="6" t="s">
        <v>84</v>
      </c>
      <c r="H13" s="5" t="str">
        <f>"000130"</f>
        <v>000130</v>
      </c>
      <c r="I13" s="4">
        <v>43154</v>
      </c>
      <c r="J13" s="5" t="str">
        <f>"000025"</f>
        <v>000025</v>
      </c>
      <c r="K13" s="4">
        <v>43228</v>
      </c>
      <c r="L13" s="5" t="str">
        <f>"000025"</f>
        <v>000025</v>
      </c>
      <c r="M13" s="4">
        <v>43228</v>
      </c>
      <c r="N13" s="5">
        <v>17</v>
      </c>
      <c r="O13" s="5" t="str">
        <f>"002443"</f>
        <v>002443</v>
      </c>
      <c r="P13" s="4">
        <v>43263</v>
      </c>
      <c r="Q13" s="7">
        <v>9.8514900000000001</v>
      </c>
      <c r="R13" s="7">
        <v>1.04802</v>
      </c>
      <c r="S13" s="7">
        <v>8.8034700000000008</v>
      </c>
      <c r="T13" s="5">
        <v>84</v>
      </c>
      <c r="U13" s="4">
        <v>43265</v>
      </c>
      <c r="V13" s="5">
        <v>9986550777</v>
      </c>
      <c r="W13" s="6" t="s">
        <v>49</v>
      </c>
      <c r="X13" s="5" t="s">
        <v>34</v>
      </c>
      <c r="Y13" s="6" t="s">
        <v>35</v>
      </c>
      <c r="Z13" s="5" t="s">
        <v>39</v>
      </c>
      <c r="AA13" s="6" t="s">
        <v>38</v>
      </c>
      <c r="AB13" s="7">
        <v>9.8514900000000002E-2</v>
      </c>
      <c r="AD13" s="8"/>
      <c r="AF13" s="8"/>
      <c r="AG13" s="8"/>
    </row>
    <row r="14" spans="1:33" x14ac:dyDescent="0.2">
      <c r="A14" s="12">
        <v>2867</v>
      </c>
      <c r="B14" s="13" t="s">
        <v>31</v>
      </c>
      <c r="C14" s="13">
        <v>43283</v>
      </c>
      <c r="D14" s="5">
        <v>98</v>
      </c>
      <c r="E14" s="6" t="s">
        <v>56</v>
      </c>
      <c r="F14" s="5" t="s">
        <v>85</v>
      </c>
      <c r="G14" s="6" t="s">
        <v>86</v>
      </c>
      <c r="H14" s="5" t="str">
        <f>"000224"</f>
        <v>000224</v>
      </c>
      <c r="I14" s="4">
        <v>43197</v>
      </c>
      <c r="J14" s="5" t="str">
        <f>"000005"</f>
        <v>000005</v>
      </c>
      <c r="K14" s="4">
        <v>43203</v>
      </c>
      <c r="L14" s="5" t="str">
        <f>"000013"</f>
        <v>000013</v>
      </c>
      <c r="M14" s="4">
        <v>43209</v>
      </c>
      <c r="N14" s="5">
        <v>18</v>
      </c>
      <c r="O14" s="5" t="str">
        <f>"003203"</f>
        <v>003203</v>
      </c>
      <c r="P14" s="4">
        <v>43281</v>
      </c>
      <c r="Q14" s="7">
        <v>24.75733</v>
      </c>
      <c r="R14" s="7">
        <v>2.6985299999999999</v>
      </c>
      <c r="S14" s="7">
        <v>22.058800000000002</v>
      </c>
      <c r="T14" s="5">
        <v>104</v>
      </c>
      <c r="U14" s="4">
        <v>43283</v>
      </c>
      <c r="V14" s="5">
        <v>9449863068</v>
      </c>
      <c r="W14" s="6" t="s">
        <v>43</v>
      </c>
      <c r="X14" s="5" t="s">
        <v>41</v>
      </c>
      <c r="Y14" s="6" t="s">
        <v>40</v>
      </c>
      <c r="Z14" s="5" t="s">
        <v>54</v>
      </c>
      <c r="AA14" s="6" t="s">
        <v>55</v>
      </c>
      <c r="AB14" s="7">
        <v>0.2475733</v>
      </c>
      <c r="AD14" s="8"/>
      <c r="AF14" s="8"/>
      <c r="AG14" s="8"/>
    </row>
    <row r="15" spans="1:33" x14ac:dyDescent="0.2">
      <c r="A15" s="12">
        <v>2868</v>
      </c>
      <c r="B15" s="13" t="s">
        <v>31</v>
      </c>
      <c r="C15" s="13">
        <v>43283</v>
      </c>
      <c r="D15" s="5">
        <v>98</v>
      </c>
      <c r="E15" s="6" t="s">
        <v>56</v>
      </c>
      <c r="F15" s="5" t="s">
        <v>87</v>
      </c>
      <c r="G15" s="6" t="s">
        <v>88</v>
      </c>
      <c r="H15" s="5" t="str">
        <f>"000144"</f>
        <v>000144</v>
      </c>
      <c r="I15" s="4">
        <v>42559</v>
      </c>
      <c r="J15" s="5" t="str">
        <f>"000090"</f>
        <v>000090</v>
      </c>
      <c r="K15" s="4">
        <v>42613</v>
      </c>
      <c r="L15" s="5" t="str">
        <f>"000348"</f>
        <v>000348</v>
      </c>
      <c r="M15" s="4">
        <v>42613</v>
      </c>
      <c r="N15" s="5">
        <v>15</v>
      </c>
      <c r="O15" s="5" t="str">
        <f>"007104"</f>
        <v>007104</v>
      </c>
      <c r="P15" s="4">
        <v>43036</v>
      </c>
      <c r="Q15" s="7">
        <v>10.264609999999999</v>
      </c>
      <c r="R15" s="7">
        <v>0.69957999999999998</v>
      </c>
      <c r="S15" s="7">
        <v>9.5650300000000001</v>
      </c>
      <c r="T15" s="5">
        <v>108</v>
      </c>
      <c r="U15" s="4">
        <v>43283</v>
      </c>
      <c r="V15" s="5">
        <v>9916962765</v>
      </c>
      <c r="W15" s="6" t="s">
        <v>89</v>
      </c>
      <c r="X15" s="5" t="s">
        <v>90</v>
      </c>
      <c r="Y15" s="6" t="s">
        <v>91</v>
      </c>
      <c r="Z15" s="5" t="s">
        <v>54</v>
      </c>
      <c r="AA15" s="6" t="s">
        <v>55</v>
      </c>
      <c r="AB15" s="7">
        <v>0.10264609999999999</v>
      </c>
      <c r="AD15" s="8"/>
      <c r="AF15" s="8"/>
      <c r="AG15" s="8"/>
    </row>
    <row r="16" spans="1:33" x14ac:dyDescent="0.2">
      <c r="A16" s="12">
        <v>4506</v>
      </c>
      <c r="B16" s="13" t="s">
        <v>28</v>
      </c>
      <c r="C16" s="13">
        <v>43318</v>
      </c>
      <c r="D16" s="5">
        <v>98</v>
      </c>
      <c r="E16" s="6" t="s">
        <v>56</v>
      </c>
      <c r="F16" s="5" t="s">
        <v>92</v>
      </c>
      <c r="G16" s="6" t="s">
        <v>93</v>
      </c>
      <c r="H16" s="5" t="str">
        <f>"000138"</f>
        <v>000138</v>
      </c>
      <c r="I16" s="4">
        <v>42520</v>
      </c>
      <c r="J16" s="5" t="str">
        <f>"000093"</f>
        <v>000093</v>
      </c>
      <c r="K16" s="4">
        <v>42613</v>
      </c>
      <c r="L16" s="5" t="str">
        <f>"000416"</f>
        <v>000416</v>
      </c>
      <c r="M16" s="4">
        <v>42769</v>
      </c>
      <c r="N16" s="5">
        <v>16</v>
      </c>
      <c r="O16" s="5" t="str">
        <f>"004623"</f>
        <v>004623</v>
      </c>
      <c r="P16" s="4">
        <v>43313</v>
      </c>
      <c r="Q16" s="7">
        <v>7.4882</v>
      </c>
      <c r="R16" s="7">
        <v>0.56411</v>
      </c>
      <c r="S16" s="7">
        <v>6.9240899999999996</v>
      </c>
      <c r="T16" s="5">
        <v>159</v>
      </c>
      <c r="U16" s="4">
        <v>43318</v>
      </c>
      <c r="V16" s="5">
        <v>9448511064</v>
      </c>
      <c r="W16" s="6" t="s">
        <v>94</v>
      </c>
      <c r="X16" s="5" t="s">
        <v>29</v>
      </c>
      <c r="Y16" s="6" t="s">
        <v>30</v>
      </c>
      <c r="Z16" s="5" t="s">
        <v>54</v>
      </c>
      <c r="AA16" s="6" t="s">
        <v>55</v>
      </c>
      <c r="AB16" s="7">
        <v>7.4882000000000004E-2</v>
      </c>
      <c r="AD16" s="8"/>
      <c r="AF16" s="8"/>
      <c r="AG16" s="8"/>
    </row>
    <row r="17" spans="1:33" x14ac:dyDescent="0.2">
      <c r="A17" s="12">
        <v>4834</v>
      </c>
      <c r="B17" s="13" t="s">
        <v>28</v>
      </c>
      <c r="C17" s="13">
        <v>43326</v>
      </c>
      <c r="D17" s="5">
        <v>98</v>
      </c>
      <c r="E17" s="6" t="s">
        <v>56</v>
      </c>
      <c r="F17" s="5" t="s">
        <v>95</v>
      </c>
      <c r="G17" s="6" t="s">
        <v>96</v>
      </c>
      <c r="H17" s="5" t="str">
        <f>"000139"</f>
        <v>000139</v>
      </c>
      <c r="I17" s="4">
        <v>42529</v>
      </c>
      <c r="J17" s="5" t="str">
        <f>"000120"</f>
        <v>000120</v>
      </c>
      <c r="K17" s="4">
        <v>42818</v>
      </c>
      <c r="L17" s="5" t="str">
        <f>"000472"</f>
        <v>000472</v>
      </c>
      <c r="M17" s="4">
        <v>42818</v>
      </c>
      <c r="N17" s="5">
        <v>16</v>
      </c>
      <c r="O17" s="5" t="str">
        <f>"005065"</f>
        <v>005065</v>
      </c>
      <c r="P17" s="4">
        <v>43322</v>
      </c>
      <c r="Q17" s="7">
        <v>9.3969299999999993</v>
      </c>
      <c r="R17" s="7">
        <v>1.2313099999999999</v>
      </c>
      <c r="S17" s="7">
        <v>8.1656200000000005</v>
      </c>
      <c r="T17" s="5">
        <v>170</v>
      </c>
      <c r="U17" s="4">
        <v>43326</v>
      </c>
      <c r="V17" s="5">
        <v>9886155297</v>
      </c>
      <c r="W17" s="6" t="s">
        <v>61</v>
      </c>
      <c r="X17" s="5" t="s">
        <v>29</v>
      </c>
      <c r="Y17" s="6" t="s">
        <v>30</v>
      </c>
      <c r="Z17" s="5" t="s">
        <v>54</v>
      </c>
      <c r="AA17" s="6" t="s">
        <v>55</v>
      </c>
      <c r="AB17" s="7">
        <v>9.3969299999999992E-2</v>
      </c>
      <c r="AD17" s="8"/>
      <c r="AF17" s="8"/>
      <c r="AG17" s="8"/>
    </row>
    <row r="18" spans="1:33" x14ac:dyDescent="0.2">
      <c r="A18" s="12">
        <v>4835</v>
      </c>
      <c r="B18" s="13" t="s">
        <v>28</v>
      </c>
      <c r="C18" s="13">
        <v>43326</v>
      </c>
      <c r="D18" s="5">
        <v>98</v>
      </c>
      <c r="E18" s="6" t="s">
        <v>56</v>
      </c>
      <c r="F18" s="5" t="s">
        <v>97</v>
      </c>
      <c r="G18" s="6" t="s">
        <v>98</v>
      </c>
      <c r="H18" s="5" t="str">
        <f>"000013"</f>
        <v>000013</v>
      </c>
      <c r="I18" s="4">
        <v>42650</v>
      </c>
      <c r="J18" s="5" t="str">
        <f>"000016"</f>
        <v>000016</v>
      </c>
      <c r="K18" s="4">
        <v>42946</v>
      </c>
      <c r="L18" s="5" t="str">
        <f>"000044"</f>
        <v>000044</v>
      </c>
      <c r="M18" s="4">
        <v>42891</v>
      </c>
      <c r="N18" s="5">
        <v>17</v>
      </c>
      <c r="O18" s="5" t="str">
        <f>"005123"</f>
        <v>005123</v>
      </c>
      <c r="P18" s="4">
        <v>43325</v>
      </c>
      <c r="Q18" s="7">
        <v>200.52778000000001</v>
      </c>
      <c r="R18" s="7">
        <v>24.66385</v>
      </c>
      <c r="S18" s="7">
        <v>175.86393000000001</v>
      </c>
      <c r="T18" s="5">
        <v>172</v>
      </c>
      <c r="U18" s="4">
        <v>43326</v>
      </c>
      <c r="V18" s="5">
        <v>9482515779</v>
      </c>
      <c r="W18" s="6" t="s">
        <v>46</v>
      </c>
      <c r="X18" s="5" t="s">
        <v>45</v>
      </c>
      <c r="Y18" s="6" t="s">
        <v>44</v>
      </c>
      <c r="Z18" s="5" t="s">
        <v>47</v>
      </c>
      <c r="AA18" s="6" t="s">
        <v>48</v>
      </c>
      <c r="AB18" s="7">
        <v>2.0052778</v>
      </c>
      <c r="AD18" s="8"/>
      <c r="AF18" s="8"/>
      <c r="AG18" s="8"/>
    </row>
    <row r="19" spans="1:33" x14ac:dyDescent="0.2">
      <c r="A19" s="12">
        <v>5804</v>
      </c>
      <c r="B19" s="13" t="s">
        <v>37</v>
      </c>
      <c r="C19" s="13">
        <v>43377</v>
      </c>
      <c r="D19" s="5">
        <v>98</v>
      </c>
      <c r="E19" s="6" t="s">
        <v>56</v>
      </c>
      <c r="F19" s="5" t="s">
        <v>99</v>
      </c>
      <c r="G19" s="6" t="s">
        <v>100</v>
      </c>
      <c r="H19" s="5" t="str">
        <f>"000254"</f>
        <v>000254</v>
      </c>
      <c r="I19" s="4">
        <v>43206</v>
      </c>
      <c r="J19" s="5" t="str">
        <f>"000119"</f>
        <v>000119</v>
      </c>
      <c r="K19" s="4">
        <v>43190</v>
      </c>
      <c r="L19" s="5" t="str">
        <f>"000067"</f>
        <v>000067</v>
      </c>
      <c r="M19" s="4">
        <v>43332</v>
      </c>
      <c r="N19" s="5">
        <v>17</v>
      </c>
      <c r="O19" s="5" t="str">
        <f>"006116"</f>
        <v>006116</v>
      </c>
      <c r="P19" s="4">
        <v>43376</v>
      </c>
      <c r="Q19" s="7">
        <v>24.389099999999999</v>
      </c>
      <c r="R19" s="7">
        <v>2.6614</v>
      </c>
      <c r="S19" s="7">
        <v>21.727699999999999</v>
      </c>
      <c r="T19" s="5">
        <v>220</v>
      </c>
      <c r="U19" s="4">
        <v>43377</v>
      </c>
      <c r="V19" s="5">
        <v>9449863068</v>
      </c>
      <c r="W19" s="6" t="s">
        <v>43</v>
      </c>
      <c r="X19" s="5" t="s">
        <v>34</v>
      </c>
      <c r="Y19" s="6" t="s">
        <v>35</v>
      </c>
      <c r="Z19" s="5" t="s">
        <v>54</v>
      </c>
      <c r="AA19" s="6" t="s">
        <v>55</v>
      </c>
      <c r="AB19" s="7">
        <f>Q19/100</f>
        <v>0.243891</v>
      </c>
      <c r="AD19" s="8"/>
      <c r="AF19" s="8"/>
      <c r="AG19" s="8"/>
    </row>
    <row r="20" spans="1:33" x14ac:dyDescent="0.2">
      <c r="A20" s="12">
        <v>5805</v>
      </c>
      <c r="B20" s="13" t="s">
        <v>37</v>
      </c>
      <c r="C20" s="13">
        <v>43377</v>
      </c>
      <c r="D20" s="5">
        <v>98</v>
      </c>
      <c r="E20" s="6" t="s">
        <v>56</v>
      </c>
      <c r="F20" s="5" t="s">
        <v>101</v>
      </c>
      <c r="G20" s="6" t="s">
        <v>102</v>
      </c>
      <c r="H20" s="5" t="str">
        <f>"000238"</f>
        <v>000238</v>
      </c>
      <c r="I20" s="4">
        <v>43199</v>
      </c>
      <c r="J20" s="5" t="str">
        <f>"000017"</f>
        <v>000017</v>
      </c>
      <c r="K20" s="4">
        <v>43279</v>
      </c>
      <c r="L20" s="5" t="str">
        <f>"000068"</f>
        <v>000068</v>
      </c>
      <c r="M20" s="4">
        <v>43332</v>
      </c>
      <c r="N20" s="5">
        <v>17</v>
      </c>
      <c r="O20" s="5" t="str">
        <f>"006117"</f>
        <v>006117</v>
      </c>
      <c r="P20" s="4">
        <v>43376</v>
      </c>
      <c r="Q20" s="7">
        <v>12.88824</v>
      </c>
      <c r="R20" s="7">
        <v>1.5336799999999999</v>
      </c>
      <c r="S20" s="7">
        <v>11.354559999999999</v>
      </c>
      <c r="T20" s="5">
        <v>220</v>
      </c>
      <c r="U20" s="4">
        <v>43377</v>
      </c>
      <c r="V20" s="5">
        <v>9449863068</v>
      </c>
      <c r="W20" s="6" t="s">
        <v>43</v>
      </c>
      <c r="X20" s="5" t="s">
        <v>34</v>
      </c>
      <c r="Y20" s="6" t="s">
        <v>35</v>
      </c>
      <c r="Z20" s="5" t="s">
        <v>54</v>
      </c>
      <c r="AA20" s="6" t="s">
        <v>55</v>
      </c>
      <c r="AB20" s="7">
        <f>Q20/100</f>
        <v>0.12888240000000001</v>
      </c>
      <c r="AD20" s="8"/>
      <c r="AF20" s="8"/>
      <c r="AG20" s="8"/>
    </row>
    <row r="21" spans="1:33" x14ac:dyDescent="0.2">
      <c r="A21" s="12">
        <v>5806</v>
      </c>
      <c r="B21" s="13" t="s">
        <v>37</v>
      </c>
      <c r="C21" s="13">
        <v>43377</v>
      </c>
      <c r="D21" s="5">
        <v>98</v>
      </c>
      <c r="E21" s="6" t="s">
        <v>56</v>
      </c>
      <c r="F21" s="5" t="s">
        <v>99</v>
      </c>
      <c r="G21" s="6" t="s">
        <v>100</v>
      </c>
      <c r="H21" s="5" t="str">
        <f>"000254"</f>
        <v>000254</v>
      </c>
      <c r="I21" s="4">
        <v>43206</v>
      </c>
      <c r="J21" s="5" t="str">
        <f>"000119"</f>
        <v>000119</v>
      </c>
      <c r="K21" s="4">
        <v>43190</v>
      </c>
      <c r="L21" s="5" t="str">
        <f>"000067"</f>
        <v>000067</v>
      </c>
      <c r="M21" s="4">
        <v>43332</v>
      </c>
      <c r="N21" s="5">
        <v>17</v>
      </c>
      <c r="O21" s="5" t="str">
        <f>"006116"</f>
        <v>006116</v>
      </c>
      <c r="P21" s="4">
        <v>43376</v>
      </c>
      <c r="Q21" s="7">
        <v>24.389099999999999</v>
      </c>
      <c r="R21" s="7">
        <v>2.6614</v>
      </c>
      <c r="S21" s="7">
        <v>21.727699999999999</v>
      </c>
      <c r="T21" s="5">
        <v>220</v>
      </c>
      <c r="U21" s="4">
        <v>43377</v>
      </c>
      <c r="V21" s="5">
        <v>9449863068</v>
      </c>
      <c r="W21" s="6" t="s">
        <v>43</v>
      </c>
      <c r="X21" s="5" t="s">
        <v>34</v>
      </c>
      <c r="Y21" s="6" t="s">
        <v>35</v>
      </c>
      <c r="Z21" s="5" t="s">
        <v>54</v>
      </c>
      <c r="AA21" s="6" t="s">
        <v>55</v>
      </c>
      <c r="AB21" s="7">
        <f>Q21/100</f>
        <v>0.243891</v>
      </c>
      <c r="AD21" s="8"/>
      <c r="AF21" s="8"/>
      <c r="AG21" s="8"/>
    </row>
    <row r="22" spans="1:33" x14ac:dyDescent="0.2">
      <c r="A22" s="12">
        <v>5807</v>
      </c>
      <c r="B22" s="13" t="s">
        <v>37</v>
      </c>
      <c r="C22" s="13">
        <v>43377</v>
      </c>
      <c r="D22" s="5">
        <v>98</v>
      </c>
      <c r="E22" s="6" t="s">
        <v>56</v>
      </c>
      <c r="F22" s="5" t="s">
        <v>101</v>
      </c>
      <c r="G22" s="6" t="s">
        <v>102</v>
      </c>
      <c r="H22" s="5" t="str">
        <f>"000238"</f>
        <v>000238</v>
      </c>
      <c r="I22" s="4">
        <v>43199</v>
      </c>
      <c r="J22" s="5" t="str">
        <f>"000017"</f>
        <v>000017</v>
      </c>
      <c r="K22" s="4">
        <v>43279</v>
      </c>
      <c r="L22" s="5" t="str">
        <f>"000068"</f>
        <v>000068</v>
      </c>
      <c r="M22" s="4">
        <v>43332</v>
      </c>
      <c r="N22" s="5">
        <v>17</v>
      </c>
      <c r="O22" s="5" t="str">
        <f>"006117"</f>
        <v>006117</v>
      </c>
      <c r="P22" s="4">
        <v>43376</v>
      </c>
      <c r="Q22" s="7">
        <v>12.88824</v>
      </c>
      <c r="R22" s="7">
        <v>1.5336799999999999</v>
      </c>
      <c r="S22" s="7">
        <v>11.354559999999999</v>
      </c>
      <c r="T22" s="5">
        <v>220</v>
      </c>
      <c r="U22" s="4">
        <v>43377</v>
      </c>
      <c r="V22" s="5">
        <v>9449863068</v>
      </c>
      <c r="W22" s="6" t="s">
        <v>43</v>
      </c>
      <c r="X22" s="5" t="s">
        <v>34</v>
      </c>
      <c r="Y22" s="6" t="s">
        <v>35</v>
      </c>
      <c r="Z22" s="5" t="s">
        <v>54</v>
      </c>
      <c r="AA22" s="6" t="s">
        <v>55</v>
      </c>
      <c r="AB22" s="7">
        <f>Q22/100</f>
        <v>0.12888240000000001</v>
      </c>
      <c r="AD22" s="8"/>
      <c r="AF22" s="8"/>
      <c r="AG22" s="8"/>
    </row>
    <row r="23" spans="1:33" x14ac:dyDescent="0.2">
      <c r="A23" s="12">
        <v>6120</v>
      </c>
      <c r="B23" s="13" t="s">
        <v>37</v>
      </c>
      <c r="C23" s="13">
        <v>43385</v>
      </c>
      <c r="D23" s="5">
        <v>98</v>
      </c>
      <c r="E23" s="6" t="s">
        <v>56</v>
      </c>
      <c r="F23" s="5" t="s">
        <v>103</v>
      </c>
      <c r="G23" s="6" t="s">
        <v>104</v>
      </c>
      <c r="H23" s="5" t="str">
        <f>"000056"</f>
        <v>000056</v>
      </c>
      <c r="I23" s="4">
        <v>42950</v>
      </c>
      <c r="J23" s="5" t="str">
        <f>"000015"</f>
        <v>000015</v>
      </c>
      <c r="K23" s="4">
        <v>42956</v>
      </c>
      <c r="L23" s="5" t="str">
        <f>"000395"</f>
        <v>000395</v>
      </c>
      <c r="M23" s="4">
        <v>42961</v>
      </c>
      <c r="N23" s="5">
        <v>16</v>
      </c>
      <c r="O23" s="5" t="str">
        <f>"006172"</f>
        <v>006172</v>
      </c>
      <c r="P23" s="4">
        <v>43377</v>
      </c>
      <c r="Q23" s="7">
        <v>1.8337399999999999</v>
      </c>
      <c r="R23" s="7">
        <v>0.24365999999999999</v>
      </c>
      <c r="S23" s="7">
        <v>1.5900799999999999</v>
      </c>
      <c r="T23" s="5">
        <v>229</v>
      </c>
      <c r="U23" s="4">
        <v>43385</v>
      </c>
      <c r="V23" s="5">
        <v>9972523639</v>
      </c>
      <c r="W23" s="6" t="s">
        <v>105</v>
      </c>
      <c r="X23" s="5" t="s">
        <v>29</v>
      </c>
      <c r="Y23" s="6" t="s">
        <v>30</v>
      </c>
      <c r="Z23" s="5" t="s">
        <v>54</v>
      </c>
      <c r="AA23" s="6" t="s">
        <v>55</v>
      </c>
      <c r="AB23" s="7">
        <f>Q23/100</f>
        <v>1.83374E-2</v>
      </c>
      <c r="AD23" s="8"/>
      <c r="AF23" s="8"/>
      <c r="AG23" s="8"/>
    </row>
    <row r="24" spans="1:33" x14ac:dyDescent="0.2">
      <c r="A24" s="12">
        <v>6121</v>
      </c>
      <c r="B24" s="13" t="s">
        <v>37</v>
      </c>
      <c r="C24" s="13">
        <v>43385</v>
      </c>
      <c r="D24" s="5">
        <v>98</v>
      </c>
      <c r="E24" s="6" t="s">
        <v>56</v>
      </c>
      <c r="F24" s="5" t="s">
        <v>103</v>
      </c>
      <c r="G24" s="6" t="s">
        <v>104</v>
      </c>
      <c r="H24" s="5" t="str">
        <f>"000056"</f>
        <v>000056</v>
      </c>
      <c r="I24" s="4">
        <v>42950</v>
      </c>
      <c r="J24" s="5" t="str">
        <f>"000015"</f>
        <v>000015</v>
      </c>
      <c r="K24" s="4">
        <v>42956</v>
      </c>
      <c r="L24" s="5" t="str">
        <f>"000395"</f>
        <v>000395</v>
      </c>
      <c r="M24" s="4">
        <v>42961</v>
      </c>
      <c r="N24" s="5">
        <v>16</v>
      </c>
      <c r="O24" s="5" t="str">
        <f>"006172"</f>
        <v>006172</v>
      </c>
      <c r="P24" s="4">
        <v>43377</v>
      </c>
      <c r="Q24" s="7">
        <v>1.8337399999999999</v>
      </c>
      <c r="R24" s="7">
        <v>0.24365999999999999</v>
      </c>
      <c r="S24" s="7">
        <v>1.5900799999999999</v>
      </c>
      <c r="T24" s="5">
        <v>229</v>
      </c>
      <c r="U24" s="4">
        <v>43385</v>
      </c>
      <c r="V24" s="5">
        <v>9972523639</v>
      </c>
      <c r="W24" s="6" t="s">
        <v>105</v>
      </c>
      <c r="X24" s="5" t="s">
        <v>29</v>
      </c>
      <c r="Y24" s="6" t="s">
        <v>30</v>
      </c>
      <c r="Z24" s="5" t="s">
        <v>54</v>
      </c>
      <c r="AA24" s="6" t="s">
        <v>55</v>
      </c>
      <c r="AB24" s="7">
        <f>Q24/100</f>
        <v>1.83374E-2</v>
      </c>
      <c r="AD24" s="8"/>
      <c r="AF24" s="8"/>
      <c r="AG24" s="8"/>
    </row>
    <row r="25" spans="1:33" x14ac:dyDescent="0.2">
      <c r="A25" s="12">
        <v>6122</v>
      </c>
      <c r="B25" s="13" t="s">
        <v>37</v>
      </c>
      <c r="C25" s="13">
        <v>43385</v>
      </c>
      <c r="D25" s="5">
        <v>98</v>
      </c>
      <c r="E25" s="6" t="s">
        <v>56</v>
      </c>
      <c r="F25" s="5" t="s">
        <v>106</v>
      </c>
      <c r="G25" s="6" t="s">
        <v>107</v>
      </c>
      <c r="H25" s="5" t="str">
        <f>"000088"</f>
        <v>000088</v>
      </c>
      <c r="I25" s="4">
        <v>42751</v>
      </c>
      <c r="J25" s="5" t="str">
        <f>"000.01"</f>
        <v>000.01</v>
      </c>
      <c r="K25" s="4">
        <v>42846</v>
      </c>
      <c r="L25" s="5" t="str">
        <f>"000022"</f>
        <v>000022</v>
      </c>
      <c r="M25" s="4">
        <v>42853</v>
      </c>
      <c r="N25" s="5">
        <v>16</v>
      </c>
      <c r="O25" s="5" t="str">
        <f>"006015"</f>
        <v>006015</v>
      </c>
      <c r="P25" s="4">
        <v>43374</v>
      </c>
      <c r="Q25" s="7">
        <v>98.354749999999996</v>
      </c>
      <c r="R25" s="7">
        <v>12.3009</v>
      </c>
      <c r="S25" s="7">
        <v>86.053849999999997</v>
      </c>
      <c r="T25" s="5">
        <v>230</v>
      </c>
      <c r="U25" s="4">
        <v>43385</v>
      </c>
      <c r="V25" s="5">
        <v>9590281209</v>
      </c>
      <c r="W25" s="6" t="s">
        <v>46</v>
      </c>
      <c r="X25" s="5" t="s">
        <v>45</v>
      </c>
      <c r="Y25" s="6" t="s">
        <v>44</v>
      </c>
      <c r="Z25" s="5" t="s">
        <v>47</v>
      </c>
      <c r="AA25" s="6" t="s">
        <v>48</v>
      </c>
      <c r="AB25" s="7">
        <f>Q25/100</f>
        <v>0.98354749999999991</v>
      </c>
      <c r="AD25" s="8"/>
      <c r="AF25" s="8"/>
      <c r="AG25" s="8"/>
    </row>
    <row r="26" spans="1:33" x14ac:dyDescent="0.2">
      <c r="A26" s="12">
        <v>7520</v>
      </c>
      <c r="B26" s="13" t="s">
        <v>36</v>
      </c>
      <c r="C26" s="13">
        <v>43437</v>
      </c>
      <c r="D26" s="5">
        <v>98</v>
      </c>
      <c r="E26" s="6" t="s">
        <v>56</v>
      </c>
      <c r="F26" s="5" t="s">
        <v>108</v>
      </c>
      <c r="G26" s="6" t="s">
        <v>109</v>
      </c>
      <c r="H26" s="5" t="str">
        <f>"000147"</f>
        <v>000147</v>
      </c>
      <c r="I26" s="4">
        <v>42619</v>
      </c>
      <c r="J26" s="5" t="str">
        <f>"000048"</f>
        <v>000048</v>
      </c>
      <c r="K26" s="4">
        <v>42885</v>
      </c>
      <c r="L26" s="5" t="str">
        <f>"000097"</f>
        <v>000097</v>
      </c>
      <c r="M26" s="4">
        <v>42885</v>
      </c>
      <c r="N26" s="5">
        <v>14</v>
      </c>
      <c r="O26" s="5" t="str">
        <f>"007387"</f>
        <v>007387</v>
      </c>
      <c r="P26" s="4">
        <v>43420</v>
      </c>
      <c r="Q26" s="7">
        <v>18.8339</v>
      </c>
      <c r="R26" s="7">
        <v>2.6715900000000001</v>
      </c>
      <c r="S26" s="7">
        <v>16.162310000000002</v>
      </c>
      <c r="T26" s="5">
        <v>279</v>
      </c>
      <c r="U26" s="4">
        <v>43437</v>
      </c>
      <c r="V26" s="5">
        <v>9449863068</v>
      </c>
      <c r="W26" s="6" t="s">
        <v>43</v>
      </c>
      <c r="X26" s="5" t="s">
        <v>45</v>
      </c>
      <c r="Y26" s="6" t="s">
        <v>44</v>
      </c>
      <c r="Z26" s="5" t="s">
        <v>54</v>
      </c>
      <c r="AA26" s="6" t="s">
        <v>55</v>
      </c>
      <c r="AB26" s="7">
        <f>Q26/100</f>
        <v>0.18833900000000001</v>
      </c>
      <c r="AD26" s="8"/>
      <c r="AF26" s="8"/>
      <c r="AG26" s="8"/>
    </row>
    <row r="27" spans="1:33" x14ac:dyDescent="0.2">
      <c r="A27" s="12">
        <v>7746</v>
      </c>
      <c r="B27" s="13" t="s">
        <v>36</v>
      </c>
      <c r="C27" s="13">
        <v>43448</v>
      </c>
      <c r="D27" s="5">
        <v>98</v>
      </c>
      <c r="E27" s="6" t="s">
        <v>56</v>
      </c>
      <c r="F27" s="5" t="s">
        <v>110</v>
      </c>
      <c r="G27" s="6" t="s">
        <v>111</v>
      </c>
      <c r="H27" s="5" t="str">
        <f>"000107"</f>
        <v>000107</v>
      </c>
      <c r="I27" s="4">
        <v>42475</v>
      </c>
      <c r="J27" s="5" t="str">
        <f>"000078"</f>
        <v>000078</v>
      </c>
      <c r="K27" s="4">
        <v>42613</v>
      </c>
      <c r="L27" s="5" t="str">
        <f>"340"</f>
        <v>340</v>
      </c>
      <c r="M27" s="4">
        <v>42613</v>
      </c>
      <c r="N27" s="5">
        <v>16</v>
      </c>
      <c r="O27" s="5" t="str">
        <f>"007705"</f>
        <v>007705</v>
      </c>
      <c r="P27" s="4">
        <v>43441</v>
      </c>
      <c r="Q27" s="7">
        <v>4.7443200000000001</v>
      </c>
      <c r="R27" s="7">
        <v>0.54085000000000005</v>
      </c>
      <c r="S27" s="7">
        <v>4.2034700000000003</v>
      </c>
      <c r="T27" s="5">
        <v>291</v>
      </c>
      <c r="U27" s="4">
        <v>43448</v>
      </c>
      <c r="V27" s="5">
        <v>9972523639</v>
      </c>
      <c r="W27" s="6" t="s">
        <v>112</v>
      </c>
      <c r="X27" s="5" t="s">
        <v>29</v>
      </c>
      <c r="Y27" s="6" t="s">
        <v>30</v>
      </c>
      <c r="Z27" s="5" t="s">
        <v>54</v>
      </c>
      <c r="AA27" s="6" t="s">
        <v>55</v>
      </c>
      <c r="AB27" s="7">
        <f>Q27/100</f>
        <v>4.7443199999999998E-2</v>
      </c>
      <c r="AD27" s="8"/>
      <c r="AF27" s="8"/>
      <c r="AG27" s="8"/>
    </row>
    <row r="28" spans="1:33" x14ac:dyDescent="0.2">
      <c r="A28" s="12">
        <v>7747</v>
      </c>
      <c r="B28" s="13" t="s">
        <v>36</v>
      </c>
      <c r="C28" s="13">
        <v>43448</v>
      </c>
      <c r="D28" s="5">
        <v>98</v>
      </c>
      <c r="E28" s="6" t="s">
        <v>56</v>
      </c>
      <c r="F28" s="5" t="s">
        <v>113</v>
      </c>
      <c r="G28" s="6" t="s">
        <v>114</v>
      </c>
      <c r="H28" s="5" t="str">
        <f>"000030"</f>
        <v>000030</v>
      </c>
      <c r="I28" s="4">
        <v>42117</v>
      </c>
      <c r="J28" s="5" t="str">
        <f>"000057"</f>
        <v>000057</v>
      </c>
      <c r="K28" s="4">
        <v>42576</v>
      </c>
      <c r="L28" s="5" t="str">
        <f>"000335"</f>
        <v>000335</v>
      </c>
      <c r="M28" s="4">
        <v>42613</v>
      </c>
      <c r="N28" s="5">
        <v>15</v>
      </c>
      <c r="O28" s="5" t="str">
        <f>"007851"</f>
        <v>007851</v>
      </c>
      <c r="P28" s="4">
        <v>43444</v>
      </c>
      <c r="Q28" s="7">
        <v>10.5464</v>
      </c>
      <c r="R28" s="7">
        <v>1.3077399999999999</v>
      </c>
      <c r="S28" s="7">
        <v>9.2386599999999994</v>
      </c>
      <c r="T28" s="5">
        <v>291</v>
      </c>
      <c r="U28" s="4">
        <v>43448</v>
      </c>
      <c r="V28" s="5">
        <v>9632545911</v>
      </c>
      <c r="W28" s="6" t="s">
        <v>115</v>
      </c>
      <c r="X28" s="5" t="s">
        <v>29</v>
      </c>
      <c r="Y28" s="6" t="s">
        <v>30</v>
      </c>
      <c r="Z28" s="5" t="s">
        <v>54</v>
      </c>
      <c r="AA28" s="6" t="s">
        <v>55</v>
      </c>
      <c r="AB28" s="7">
        <f>Q28/100</f>
        <v>0.105464</v>
      </c>
      <c r="AD28" s="8"/>
      <c r="AF28" s="8"/>
      <c r="AG28" s="8"/>
    </row>
    <row r="29" spans="1:33" x14ac:dyDescent="0.2">
      <c r="A29" s="12">
        <v>7748</v>
      </c>
      <c r="B29" s="13" t="s">
        <v>36</v>
      </c>
      <c r="C29" s="13">
        <v>43448</v>
      </c>
      <c r="D29" s="5">
        <v>98</v>
      </c>
      <c r="E29" s="6" t="s">
        <v>56</v>
      </c>
      <c r="F29" s="5" t="s">
        <v>116</v>
      </c>
      <c r="G29" s="6" t="s">
        <v>117</v>
      </c>
      <c r="H29" s="5" t="str">
        <f>"000106"</f>
        <v>000106</v>
      </c>
      <c r="I29" s="4">
        <v>42475</v>
      </c>
      <c r="J29" s="5" t="str">
        <f>"000079"</f>
        <v>000079</v>
      </c>
      <c r="K29" s="4">
        <v>42613</v>
      </c>
      <c r="L29" s="5" t="str">
        <f>"000339"</f>
        <v>000339</v>
      </c>
      <c r="M29" s="4">
        <v>42613</v>
      </c>
      <c r="N29" s="5">
        <v>16</v>
      </c>
      <c r="O29" s="5" t="str">
        <f>"007852"</f>
        <v>007852</v>
      </c>
      <c r="P29" s="4">
        <v>43444</v>
      </c>
      <c r="Q29" s="7">
        <v>4.5782600000000002</v>
      </c>
      <c r="R29" s="7">
        <v>0.58942000000000005</v>
      </c>
      <c r="S29" s="7">
        <v>3.9888400000000002</v>
      </c>
      <c r="T29" s="5">
        <v>291</v>
      </c>
      <c r="U29" s="4">
        <v>43448</v>
      </c>
      <c r="V29" s="5">
        <v>9945555877</v>
      </c>
      <c r="W29" s="6" t="s">
        <v>118</v>
      </c>
      <c r="X29" s="5" t="s">
        <v>29</v>
      </c>
      <c r="Y29" s="6" t="s">
        <v>30</v>
      </c>
      <c r="Z29" s="5" t="s">
        <v>54</v>
      </c>
      <c r="AA29" s="6" t="s">
        <v>55</v>
      </c>
      <c r="AB29" s="7">
        <f>Q29/100</f>
        <v>4.57826E-2</v>
      </c>
      <c r="AD29" s="8"/>
      <c r="AF29" s="8"/>
      <c r="AG29" s="8"/>
    </row>
    <row r="30" spans="1:33" x14ac:dyDescent="0.2">
      <c r="A30" s="12">
        <v>7749</v>
      </c>
      <c r="B30" s="13" t="s">
        <v>36</v>
      </c>
      <c r="C30" s="13">
        <v>43448</v>
      </c>
      <c r="D30" s="5">
        <v>98</v>
      </c>
      <c r="E30" s="6" t="s">
        <v>56</v>
      </c>
      <c r="F30" s="5" t="s">
        <v>119</v>
      </c>
      <c r="G30" s="6" t="s">
        <v>120</v>
      </c>
      <c r="H30" s="5" t="str">
        <f>"000108"</f>
        <v>000108</v>
      </c>
      <c r="I30" s="4">
        <v>42475</v>
      </c>
      <c r="J30" s="5" t="str">
        <f>"000080"</f>
        <v>000080</v>
      </c>
      <c r="K30" s="4">
        <v>42613</v>
      </c>
      <c r="L30" s="5" t="str">
        <f>"000341"</f>
        <v>000341</v>
      </c>
      <c r="M30" s="4">
        <v>42613</v>
      </c>
      <c r="N30" s="5">
        <v>16</v>
      </c>
      <c r="O30" s="5" t="str">
        <f>"007853"</f>
        <v>007853</v>
      </c>
      <c r="P30" s="4">
        <v>43444</v>
      </c>
      <c r="Q30" s="7">
        <v>9.6305999999999994</v>
      </c>
      <c r="R30" s="7">
        <v>1.2792300000000001</v>
      </c>
      <c r="S30" s="7">
        <v>8.3513699999999993</v>
      </c>
      <c r="T30" s="5">
        <v>291</v>
      </c>
      <c r="U30" s="4">
        <v>43448</v>
      </c>
      <c r="V30" s="5">
        <v>9945555877</v>
      </c>
      <c r="W30" s="6" t="s">
        <v>118</v>
      </c>
      <c r="X30" s="5" t="s">
        <v>29</v>
      </c>
      <c r="Y30" s="6" t="s">
        <v>30</v>
      </c>
      <c r="Z30" s="5" t="s">
        <v>54</v>
      </c>
      <c r="AA30" s="6" t="s">
        <v>55</v>
      </c>
      <c r="AB30" s="7">
        <f>Q30/100</f>
        <v>9.6305999999999989E-2</v>
      </c>
      <c r="AD30" s="8"/>
      <c r="AF30" s="8"/>
      <c r="AG3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2019-01-14T14:13:09Z</dcterms:modified>
</cp:coreProperties>
</file>