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7" i="1" l="1"/>
  <c r="O37" i="1"/>
  <c r="L37" i="1"/>
  <c r="J37" i="1"/>
  <c r="H37" i="1"/>
  <c r="O36" i="1"/>
  <c r="L36" i="1"/>
  <c r="J36" i="1"/>
  <c r="H36" i="1"/>
  <c r="O35" i="1"/>
  <c r="L35" i="1"/>
  <c r="J35" i="1"/>
  <c r="H35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<sst xmlns="http://schemas.openxmlformats.org/spreadsheetml/2006/main" count="352" uniqueCount="140">
  <si>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</si>
  <si>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</si>
  <si>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</si>
  <si>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</si>
  <si>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</si>
  <si>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</si>
  <si>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</si>
  <si>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</si>
  <si>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</si>
  <si>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</si>
  <si>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</si>
  <si>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</si>
  <si>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</si>
  <si>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</si>
  <si>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</si>
  <si>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</si>
  <si>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</si>
  <si>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</si>
  <si>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</si>
  <si>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</si>
  <si>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</si>
  <si>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</si>
  <si>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</si>
  <si>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</si>
  <si>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</si>
  <si>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</si>
  <si>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</si>
  <si>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</si>
  <si>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</si>
  <si>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</si>
  <si>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</si>
  <si>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</si>
  <si>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</si>
  <si>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</si>
  <si>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</si>
  <si>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</si>
  <si>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</si>
  <si>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</si>
  <si>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P3110</t>
  </si>
  <si>
    <t>14th Finance Commission Grant Works</t>
  </si>
  <si>
    <t>December</t>
  </si>
  <si>
    <t>Nagarothana Works</t>
  </si>
  <si>
    <t>P3106</t>
  </si>
  <si>
    <t xml:space="preserve"> Assistant Executive Engineer Electrical West Zone</t>
  </si>
  <si>
    <t>ddo209</t>
  </si>
  <si>
    <t>State Finance Commission Untied Grant Works</t>
  </si>
  <si>
    <t>P3111</t>
  </si>
  <si>
    <t>April</t>
  </si>
  <si>
    <t>M and R to Electrical Crematoria</t>
  </si>
  <si>
    <t>P0287</t>
  </si>
  <si>
    <t>Water Supply New Areas</t>
  </si>
  <si>
    <t>P1802</t>
  </si>
  <si>
    <t>KRIDL</t>
  </si>
  <si>
    <t>Works sanctioned by Hon Mayor</t>
  </si>
  <si>
    <t>P0190</t>
  </si>
  <si>
    <t>Reserve fund for TandF Committee</t>
  </si>
  <si>
    <t>P2415</t>
  </si>
  <si>
    <t>Executive Engineer, KRIDL</t>
  </si>
  <si>
    <t>ddo326</t>
  </si>
  <si>
    <t xml:space="preserve"> Executive Engineer SWM 1 Central Zone</t>
  </si>
  <si>
    <t>P2178</t>
  </si>
  <si>
    <t>Works sanctioned by Dy. Mayor</t>
  </si>
  <si>
    <t>Sri Hari Electricals</t>
  </si>
  <si>
    <t>M P Electricals</t>
  </si>
  <si>
    <t>Rajaji Nagara</t>
  </si>
  <si>
    <t>099-17-000065</t>
  </si>
  <si>
    <t>Improvements to footpath in front of KLE College in ward no 99 (12th Main)</t>
  </si>
  <si>
    <t>Civil Experts Consultants and Testing Center</t>
  </si>
  <si>
    <t>ddo199</t>
  </si>
  <si>
    <t xml:space="preserve"> Assistant Executive Engineer Rajajinagar West Zone</t>
  </si>
  <si>
    <t>099-13-000010</t>
  </si>
  <si>
    <t xml:space="preserve">Providing cement concrete roads and drains at Juganahalli village limits conservancy roads in Ward no. 99 </t>
  </si>
  <si>
    <t>S.H. Purushotham</t>
  </si>
  <si>
    <t>099-13-000012</t>
  </si>
  <si>
    <t>Improvements to drain and foothpath at 17th main and 12th main remaining portion 2nd block Rajajinagar in Ward-99</t>
  </si>
  <si>
    <t>099-16-000018</t>
  </si>
  <si>
    <t xml:space="preserve">Comprehensive Development of Roads and Drains in ward no. 99 ( Comprehensive Development of Roads and Drains in Ward No 99,100,101 &amp; 107 of Rajajinagar Sub Division) (Package - 4) </t>
  </si>
  <si>
    <t>M/s. Balaji Technical Consultants</t>
  </si>
  <si>
    <t>099-16-000012</t>
  </si>
  <si>
    <t>Providing SV fittings, control switches cables and connencted accessories to Ward No. 99 Rajajinagar</t>
  </si>
  <si>
    <t>099-13-000013</t>
  </si>
  <si>
    <t>Improvements to drain and foothpath at 2nd main both sides (from 36yh cross to 41st cross) 2nd block Rajajinagar in Ward-99</t>
  </si>
  <si>
    <t>S.H.Purushotham</t>
  </si>
  <si>
    <t>099-17-000031</t>
  </si>
  <si>
    <t>Improvements to side drain and cross drainage works at 36th 37th and 38th cross 2nd block Rajajinagar in ward no 99</t>
  </si>
  <si>
    <t>099-17-000029</t>
  </si>
  <si>
    <t>Improvements to side drains and repairs to concrete road at 1st phase of Manjunathanagar in ward no 99</t>
  </si>
  <si>
    <t>099-17-000026</t>
  </si>
  <si>
    <t>Repairs to side drains and cross drainage works in 15th main 16th main and 11th main of Gayathri layout in ward no 99</t>
  </si>
  <si>
    <t>099-17-000030</t>
  </si>
  <si>
    <t>Improvements to side drain and cross drain works at service road in Manjunathanagara in ward no 99</t>
  </si>
  <si>
    <t>099-17-000028</t>
  </si>
  <si>
    <t>Improvements to side drains and cross drainage works at LIC colony ward no 99</t>
  </si>
  <si>
    <t>099-17-000027</t>
  </si>
  <si>
    <t>Repairs to side drains and cross drainage works at Maruthi layout in ward no 99</t>
  </si>
  <si>
    <t>099-14-000002</t>
  </si>
  <si>
    <t>Removing of debries at Indiranagara and surrounding area in ward no. 99</t>
  </si>
  <si>
    <t>M. DHANANJAYA</t>
  </si>
  <si>
    <t>P.JAYAKUMAR</t>
  </si>
  <si>
    <t>Vijayakumar A</t>
  </si>
  <si>
    <t>Vijaykumar A</t>
  </si>
  <si>
    <t>099-16-000019</t>
  </si>
  <si>
    <t>Providing Electrical maintenance of Dr. Rajkumar Kalamandira and shopping complex including D G Sets, Motors and connected AC accessories in ward no-99</t>
  </si>
  <si>
    <t>099-16-000003</t>
  </si>
  <si>
    <t>Annual Operation And maintenance Of Street Lights at Prakashnagara and Rajajinagara in Ward No- 99</t>
  </si>
  <si>
    <t>Lakshminarayana Electricals</t>
  </si>
  <si>
    <t>P.Jayakumar</t>
  </si>
  <si>
    <t>099-17-000017</t>
  </si>
  <si>
    <t>Development of Siddappaji park LIC colony in ward no 99</t>
  </si>
  <si>
    <t>M. Dhananjaya</t>
  </si>
  <si>
    <t>099-15-000040</t>
  </si>
  <si>
    <t>Providing lift facility BBMP Commercial complex in ward no 99</t>
  </si>
  <si>
    <t>099-15-000023</t>
  </si>
  <si>
    <t>Providing and laying yelahanka tiles roofing for BBMP building [East side] in ward no.99.</t>
  </si>
  <si>
    <t>099-15-000026</t>
  </si>
  <si>
    <t>Providing and laying yelahanka tiles roofing for BBMP building [West] in ward No.99.</t>
  </si>
  <si>
    <t>099-15-000025</t>
  </si>
  <si>
    <t>Providing and laying yelahanka tiles roofing for BBMP building [North side] in ward no.99.</t>
  </si>
  <si>
    <t>099-15-000034</t>
  </si>
  <si>
    <t>Providing Painting to entire BBMP commercial Complex building in ward no 99</t>
  </si>
  <si>
    <t>099-15-000035</t>
  </si>
  <si>
    <t>Providing flooring to Parking area and cellar in BBMP commercial complex in ward no 99</t>
  </si>
  <si>
    <t>099-15-000024</t>
  </si>
  <si>
    <t>Providing and laying yelahanka tiles roofing for BBMP building [southern side] in ward No.99.</t>
  </si>
  <si>
    <t>099-15-000039</t>
  </si>
  <si>
    <t>Special repairs to toilets and providing new sanitary , water lines in BBMP complex in ward no 99</t>
  </si>
  <si>
    <t>099-15-000041</t>
  </si>
  <si>
    <t>Providing safety grill to all over parapet wall in first floor in BBMP complex in ward no 99</t>
  </si>
  <si>
    <t>099-15-000036</t>
  </si>
  <si>
    <t>Providing waterproof treatment to roof slab of cellar in BBMP commercial complex in ward no 99</t>
  </si>
  <si>
    <t>099-16-000013</t>
  </si>
  <si>
    <t>Sinking and energising the bore well and pipe line works at indranagar slum in ward no. 99 Rajajinagar</t>
  </si>
  <si>
    <t>Jayanth T</t>
  </si>
  <si>
    <t>099-15-000020</t>
  </si>
  <si>
    <t>Construction of RCC steps and retaining wall at 15th main Manjunathanagara in ward no 99.</t>
  </si>
  <si>
    <t>099-16-000022</t>
  </si>
  <si>
    <t>Summary for toilet block in Ganganna road (Service Road) Rajajinagar in ward no 99 Rajajinagar</t>
  </si>
  <si>
    <t>Sri. Prakash Ranganath, (Brinda Constructions)</t>
  </si>
  <si>
    <t>099-15-000037</t>
  </si>
  <si>
    <t>Providing Visveswariah statue in BBMP complex premises in ward no 99.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</si>
</sst>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tabSelected="1" workbookViewId="0">
      <selection activeCell="A2" sqref="A2:XFD37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256</v>
      </c>
      <c r="B2" s="13" t="s">
        <v>47</v>
      </c>
      <c r="C2" s="13">
        <v>43196</v>
      </c>
      <c r="D2" s="5">
        <v>99</v>
      </c>
      <c r="E2" s="6" t="s">
        <v>64</v>
      </c>
      <c r="F2" s="5" t="s">
        <v>65</v>
      </c>
      <c r="G2" s="6" t="s">
        <v>66</v>
      </c>
      <c r="H2" s="5" t="str">
        <f>"000211"</f>
        <v>000211</v>
      </c>
      <c r="I2" s="4">
        <v>43140</v>
      </c>
      <c r="J2" s="5" t="str">
        <f>"000267"</f>
        <v>000267</v>
      </c>
      <c r="K2" s="4">
        <v>43140</v>
      </c>
      <c r="L2" s="5" t="str">
        <f>"000523"</f>
        <v>000523</v>
      </c>
      <c r="M2" s="4">
        <v>43153</v>
      </c>
      <c r="N2" s="5">
        <v>17</v>
      </c>
      <c r="O2" s="5" t="str">
        <f>"000340"</f>
        <v>000340</v>
      </c>
      <c r="P2" s="4">
        <v>43196</v>
      </c>
      <c r="Q2" s="7">
        <v>8.6020000000000003</v>
      </c>
      <c r="R2" s="7">
        <v>0.86019999999999996</v>
      </c>
      <c r="S2" s="7">
        <v>7.7417999999999996</v>
      </c>
      <c r="T2" s="5">
        <v>7</v>
      </c>
      <c r="U2" s="4">
        <v>43196</v>
      </c>
      <c r="V2" s="5">
        <v>9986551818</v>
      </c>
      <c r="W2" s="6" t="s">
        <v>67</v>
      </c>
      <c r="X2" s="5" t="s">
        <v>28</v>
      </c>
      <c r="Y2" s="6" t="s">
        <v>29</v>
      </c>
      <c r="Z2" s="5" t="s">
        <v>68</v>
      </c>
      <c r="AA2" s="6" t="s">
        <v>69</v>
      </c>
      <c r="AB2" s="7">
        <v>8.6019999999999999E-2</v>
      </c>
      <c r="AD2" s="8"/>
      <c r="AF2" s="8"/>
      <c r="AG2" s="8"/>
    </row>
    <row r="3" spans="1:33" x14ac:dyDescent="0.2">
      <c r="A3" s="12">
        <v>399</v>
      </c>
      <c r="B3" s="13" t="s">
        <v>47</v>
      </c>
      <c r="C3" s="13">
        <v>43200</v>
      </c>
      <c r="D3" s="5">
        <v>99</v>
      </c>
      <c r="E3" s="6" t="s">
        <v>64</v>
      </c>
      <c r="F3" s="5" t="s">
        <v>70</v>
      </c>
      <c r="G3" s="6" t="s">
        <v>71</v>
      </c>
      <c r="H3" s="5" t="str">
        <f>"00109,"</f>
        <v>00109,</v>
      </c>
      <c r="I3" s="4">
        <v>42041</v>
      </c>
      <c r="J3" s="5" t="str">
        <f>"000013"</f>
        <v>000013</v>
      </c>
      <c r="K3" s="4">
        <v>42489</v>
      </c>
      <c r="L3" s="5" t="str">
        <f>"000018"</f>
        <v>000018</v>
      </c>
      <c r="M3" s="4">
        <v>42489</v>
      </c>
      <c r="N3" s="5">
        <v>13</v>
      </c>
      <c r="O3" s="5" t="str">
        <f>"000186"</f>
        <v>000186</v>
      </c>
      <c r="P3" s="4">
        <v>43194</v>
      </c>
      <c r="Q3" s="7">
        <v>13.778600000000001</v>
      </c>
      <c r="R3" s="7">
        <v>1.8717999999999999</v>
      </c>
      <c r="S3" s="7">
        <v>11.9068</v>
      </c>
      <c r="T3" s="5">
        <v>9</v>
      </c>
      <c r="U3" s="4">
        <v>43200</v>
      </c>
      <c r="V3" s="5">
        <v>9731169150</v>
      </c>
      <c r="W3" s="6" t="s">
        <v>72</v>
      </c>
      <c r="X3" s="5" t="s">
        <v>31</v>
      </c>
      <c r="Y3" s="6" t="s">
        <v>32</v>
      </c>
      <c r="Z3" s="5" t="s">
        <v>68</v>
      </c>
      <c r="AA3" s="6" t="s">
        <v>69</v>
      </c>
      <c r="AB3" s="7">
        <v>0.13778600000000002</v>
      </c>
      <c r="AD3" s="8"/>
      <c r="AF3" s="8"/>
      <c r="AG3" s="8"/>
    </row>
    <row r="4" spans="1:33" x14ac:dyDescent="0.2">
      <c r="A4" s="12">
        <v>400</v>
      </c>
      <c r="B4" s="13" t="s">
        <v>47</v>
      </c>
      <c r="C4" s="13">
        <v>43200</v>
      </c>
      <c r="D4" s="5">
        <v>99</v>
      </c>
      <c r="E4" s="6" t="s">
        <v>64</v>
      </c>
      <c r="F4" s="5" t="s">
        <v>73</v>
      </c>
      <c r="G4" s="6" t="s">
        <v>74</v>
      </c>
      <c r="H4" s="5" t="str">
        <f>"00110,"</f>
        <v>00110,</v>
      </c>
      <c r="I4" s="4">
        <v>42041</v>
      </c>
      <c r="J4" s="5" t="str">
        <f>"000012"</f>
        <v>000012</v>
      </c>
      <c r="K4" s="4">
        <v>42489</v>
      </c>
      <c r="L4" s="5" t="str">
        <f>"000019"</f>
        <v>000019</v>
      </c>
      <c r="M4" s="4">
        <v>42489</v>
      </c>
      <c r="N4" s="5">
        <v>13</v>
      </c>
      <c r="O4" s="5" t="str">
        <f>"000187"</f>
        <v>000187</v>
      </c>
      <c r="P4" s="4">
        <v>43194</v>
      </c>
      <c r="Q4" s="7">
        <v>13.756600000000001</v>
      </c>
      <c r="R4" s="7">
        <v>1.8695999999999999</v>
      </c>
      <c r="S4" s="7">
        <v>11.887</v>
      </c>
      <c r="T4" s="5">
        <v>9</v>
      </c>
      <c r="U4" s="4">
        <v>43200</v>
      </c>
      <c r="V4" s="5">
        <v>9731169150</v>
      </c>
      <c r="W4" s="6" t="s">
        <v>72</v>
      </c>
      <c r="X4" s="5" t="s">
        <v>31</v>
      </c>
      <c r="Y4" s="6" t="s">
        <v>32</v>
      </c>
      <c r="Z4" s="5" t="s">
        <v>68</v>
      </c>
      <c r="AA4" s="6" t="s">
        <v>69</v>
      </c>
      <c r="AB4" s="7">
        <v>0.13756599999999999</v>
      </c>
      <c r="AD4" s="8"/>
      <c r="AF4" s="8"/>
      <c r="AG4" s="8"/>
    </row>
    <row r="5" spans="1:33" x14ac:dyDescent="0.2">
      <c r="A5" s="12">
        <v>967</v>
      </c>
      <c r="B5" s="13" t="s">
        <v>37</v>
      </c>
      <c r="C5" s="13">
        <v>43229</v>
      </c>
      <c r="D5" s="5">
        <v>99</v>
      </c>
      <c r="E5" s="6" t="s">
        <v>64</v>
      </c>
      <c r="F5" s="5" t="s">
        <v>75</v>
      </c>
      <c r="G5" s="6" t="s">
        <v>76</v>
      </c>
      <c r="H5" s="5" t="str">
        <f>"000141"</f>
        <v>000141</v>
      </c>
      <c r="I5" s="4">
        <v>43025</v>
      </c>
      <c r="J5" s="5" t="str">
        <f>""</f>
        <v/>
      </c>
      <c r="K5" s="4"/>
      <c r="L5" s="5" t="str">
        <f>""</f>
        <v/>
      </c>
      <c r="M5" s="4"/>
      <c r="N5" s="5">
        <v>16</v>
      </c>
      <c r="O5" s="5" t="str">
        <f>""</f>
        <v/>
      </c>
      <c r="P5" s="4"/>
      <c r="Q5" s="7">
        <v>14.4</v>
      </c>
      <c r="R5" s="7">
        <v>1.44</v>
      </c>
      <c r="S5" s="7">
        <v>12.96</v>
      </c>
      <c r="T5" s="5">
        <v>43</v>
      </c>
      <c r="U5" s="4">
        <v>43229</v>
      </c>
      <c r="V5" s="5">
        <v>9481655555</v>
      </c>
      <c r="W5" s="6" t="s">
        <v>77</v>
      </c>
      <c r="X5" s="5" t="s">
        <v>42</v>
      </c>
      <c r="Y5" s="6" t="s">
        <v>41</v>
      </c>
      <c r="Z5" s="5" t="s">
        <v>68</v>
      </c>
      <c r="AA5" s="6" t="s">
        <v>69</v>
      </c>
      <c r="AB5" s="7">
        <v>0.14400000000000002</v>
      </c>
      <c r="AD5" s="8"/>
      <c r="AF5" s="8"/>
      <c r="AG5" s="8"/>
    </row>
    <row r="6" spans="1:33" x14ac:dyDescent="0.2">
      <c r="A6" s="12">
        <v>1438</v>
      </c>
      <c r="B6" s="13" t="s">
        <v>37</v>
      </c>
      <c r="C6" s="13">
        <v>43242</v>
      </c>
      <c r="D6" s="5">
        <v>99</v>
      </c>
      <c r="E6" s="6" t="s">
        <v>64</v>
      </c>
      <c r="F6" s="5" t="s">
        <v>78</v>
      </c>
      <c r="G6" s="6" t="s">
        <v>79</v>
      </c>
      <c r="H6" s="5" t="str">
        <f>"000040"</f>
        <v>000040</v>
      </c>
      <c r="I6" s="4">
        <v>42891</v>
      </c>
      <c r="J6" s="5" t="str">
        <f>"000124"</f>
        <v>000124</v>
      </c>
      <c r="K6" s="4">
        <v>42891</v>
      </c>
      <c r="L6" s="5" t="str">
        <f>"000233"</f>
        <v>000233</v>
      </c>
      <c r="M6" s="4">
        <v>42794</v>
      </c>
      <c r="N6" s="5">
        <v>16</v>
      </c>
      <c r="O6" s="5" t="str">
        <f>"001536"</f>
        <v>001536</v>
      </c>
      <c r="P6" s="4">
        <v>43238</v>
      </c>
      <c r="Q6" s="7">
        <v>6.9510399999999999</v>
      </c>
      <c r="R6" s="7">
        <v>0.86487000000000003</v>
      </c>
      <c r="S6" s="7">
        <v>6.0861700000000001</v>
      </c>
      <c r="T6" s="5">
        <v>59</v>
      </c>
      <c r="U6" s="4">
        <v>43242</v>
      </c>
      <c r="V6" s="5">
        <v>8711939687</v>
      </c>
      <c r="W6" s="6" t="s">
        <v>62</v>
      </c>
      <c r="X6" s="5" t="s">
        <v>31</v>
      </c>
      <c r="Y6" s="6" t="s">
        <v>32</v>
      </c>
      <c r="Z6" s="5" t="s">
        <v>44</v>
      </c>
      <c r="AA6" s="6" t="s">
        <v>43</v>
      </c>
      <c r="AB6" s="7">
        <v>6.95104E-2</v>
      </c>
      <c r="AD6" s="8"/>
      <c r="AF6" s="8"/>
      <c r="AG6" s="8"/>
    </row>
    <row r="7" spans="1:33" x14ac:dyDescent="0.2">
      <c r="A7" s="12">
        <v>1646</v>
      </c>
      <c r="B7" s="13" t="s">
        <v>36</v>
      </c>
      <c r="C7" s="13">
        <v>43252</v>
      </c>
      <c r="D7" s="5">
        <v>99</v>
      </c>
      <c r="E7" s="6" t="s">
        <v>64</v>
      </c>
      <c r="F7" s="5" t="s">
        <v>80</v>
      </c>
      <c r="G7" s="6" t="s">
        <v>81</v>
      </c>
      <c r="H7" s="5" t="str">
        <f>"00111,"</f>
        <v>00111,</v>
      </c>
      <c r="I7" s="4">
        <v>42041</v>
      </c>
      <c r="J7" s="5" t="str">
        <f>"000500"</f>
        <v>000500</v>
      </c>
      <c r="K7" s="4">
        <v>42215</v>
      </c>
      <c r="L7" s="5" t="str">
        <f>"000215"</f>
        <v>000215</v>
      </c>
      <c r="M7" s="4">
        <v>42216</v>
      </c>
      <c r="N7" s="5">
        <v>13</v>
      </c>
      <c r="O7" s="5" t="str">
        <f>"001991"</f>
        <v>001991</v>
      </c>
      <c r="P7" s="4">
        <v>43246</v>
      </c>
      <c r="Q7" s="7">
        <v>18.333500000000001</v>
      </c>
      <c r="R7" s="7">
        <v>2.4647999999999999</v>
      </c>
      <c r="S7" s="7">
        <v>15.8687</v>
      </c>
      <c r="T7" s="5">
        <v>63</v>
      </c>
      <c r="U7" s="4">
        <v>43252</v>
      </c>
      <c r="V7" s="5">
        <v>9731169150</v>
      </c>
      <c r="W7" s="6" t="s">
        <v>82</v>
      </c>
      <c r="X7" s="5" t="s">
        <v>31</v>
      </c>
      <c r="Y7" s="6" t="s">
        <v>32</v>
      </c>
      <c r="Z7" s="5" t="s">
        <v>68</v>
      </c>
      <c r="AA7" s="6" t="s">
        <v>69</v>
      </c>
      <c r="AB7" s="7">
        <v>0.183335</v>
      </c>
      <c r="AD7" s="8"/>
      <c r="AF7" s="8"/>
      <c r="AG7" s="8"/>
    </row>
    <row r="8" spans="1:33" x14ac:dyDescent="0.2">
      <c r="A8" s="12">
        <v>2174</v>
      </c>
      <c r="B8" s="13" t="s">
        <v>36</v>
      </c>
      <c r="C8" s="13">
        <v>43266</v>
      </c>
      <c r="D8" s="5">
        <v>99</v>
      </c>
      <c r="E8" s="6" t="s">
        <v>64</v>
      </c>
      <c r="F8" s="5" t="s">
        <v>83</v>
      </c>
      <c r="G8" s="6" t="s">
        <v>84</v>
      </c>
      <c r="H8" s="5" t="str">
        <f>"000062"</f>
        <v>000062</v>
      </c>
      <c r="I8" s="4">
        <v>42955</v>
      </c>
      <c r="J8" s="5" t="str">
        <f>"000016"</f>
        <v>000016</v>
      </c>
      <c r="K8" s="4">
        <v>43241</v>
      </c>
      <c r="L8" s="5" t="str">
        <f>"000025"</f>
        <v>000025</v>
      </c>
      <c r="M8" s="4">
        <v>43244</v>
      </c>
      <c r="N8" s="5">
        <v>17</v>
      </c>
      <c r="O8" s="5" t="str">
        <f>"002595"</f>
        <v>002595</v>
      </c>
      <c r="P8" s="4">
        <v>43265</v>
      </c>
      <c r="Q8" s="7">
        <v>29.966999999999999</v>
      </c>
      <c r="R8" s="7">
        <v>3.28139</v>
      </c>
      <c r="S8" s="7">
        <v>26.68561</v>
      </c>
      <c r="T8" s="5">
        <v>86</v>
      </c>
      <c r="U8" s="4">
        <v>43266</v>
      </c>
      <c r="V8" s="5">
        <v>9449863068</v>
      </c>
      <c r="W8" s="6" t="s">
        <v>52</v>
      </c>
      <c r="X8" s="5" t="s">
        <v>46</v>
      </c>
      <c r="Y8" s="6" t="s">
        <v>45</v>
      </c>
      <c r="Z8" s="5" t="s">
        <v>68</v>
      </c>
      <c r="AA8" s="6" t="s">
        <v>69</v>
      </c>
      <c r="AB8" s="7">
        <v>0.29966999999999999</v>
      </c>
      <c r="AD8" s="8"/>
      <c r="AF8" s="8"/>
      <c r="AG8" s="8"/>
    </row>
    <row r="9" spans="1:33" x14ac:dyDescent="0.2">
      <c r="A9" s="12">
        <v>2175</v>
      </c>
      <c r="B9" s="13" t="s">
        <v>36</v>
      </c>
      <c r="C9" s="13">
        <v>43266</v>
      </c>
      <c r="D9" s="5">
        <v>99</v>
      </c>
      <c r="E9" s="6" t="s">
        <v>64</v>
      </c>
      <c r="F9" s="5" t="s">
        <v>85</v>
      </c>
      <c r="G9" s="6" t="s">
        <v>86</v>
      </c>
      <c r="H9" s="5" t="str">
        <f>"000058"</f>
        <v>000058</v>
      </c>
      <c r="I9" s="4">
        <v>42955</v>
      </c>
      <c r="J9" s="5" t="str">
        <f>"000017"</f>
        <v>000017</v>
      </c>
      <c r="K9" s="4">
        <v>43241</v>
      </c>
      <c r="L9" s="5" t="str">
        <f>"000023"</f>
        <v>000023</v>
      </c>
      <c r="M9" s="4">
        <v>43244</v>
      </c>
      <c r="N9" s="5">
        <v>17</v>
      </c>
      <c r="O9" s="5" t="str">
        <f>"002596"</f>
        <v>002596</v>
      </c>
      <c r="P9" s="4">
        <v>43265</v>
      </c>
      <c r="Q9" s="7">
        <v>24.917999999999999</v>
      </c>
      <c r="R9" s="7">
        <v>2.7310500000000002</v>
      </c>
      <c r="S9" s="7">
        <v>22.18695</v>
      </c>
      <c r="T9" s="5">
        <v>86</v>
      </c>
      <c r="U9" s="4">
        <v>43266</v>
      </c>
      <c r="V9" s="5">
        <v>9449863068</v>
      </c>
      <c r="W9" s="6" t="s">
        <v>52</v>
      </c>
      <c r="X9" s="5" t="s">
        <v>46</v>
      </c>
      <c r="Y9" s="6" t="s">
        <v>45</v>
      </c>
      <c r="Z9" s="5" t="s">
        <v>68</v>
      </c>
      <c r="AA9" s="6" t="s">
        <v>69</v>
      </c>
      <c r="AB9" s="7">
        <v>0.24917999999999998</v>
      </c>
      <c r="AD9" s="8"/>
      <c r="AF9" s="8"/>
      <c r="AG9" s="8"/>
    </row>
    <row r="10" spans="1:33" x14ac:dyDescent="0.2">
      <c r="A10" s="12">
        <v>2176</v>
      </c>
      <c r="B10" s="13" t="s">
        <v>36</v>
      </c>
      <c r="C10" s="13">
        <v>43266</v>
      </c>
      <c r="D10" s="5">
        <v>99</v>
      </c>
      <c r="E10" s="6" t="s">
        <v>64</v>
      </c>
      <c r="F10" s="5" t="s">
        <v>87</v>
      </c>
      <c r="G10" s="6" t="s">
        <v>88</v>
      </c>
      <c r="H10" s="5" t="str">
        <f>"000057"</f>
        <v>000057</v>
      </c>
      <c r="I10" s="4">
        <v>42955</v>
      </c>
      <c r="J10" s="5" t="str">
        <f>"000013"</f>
        <v>000013</v>
      </c>
      <c r="K10" s="4">
        <v>43241</v>
      </c>
      <c r="L10" s="5" t="str">
        <f>"000024"</f>
        <v>000024</v>
      </c>
      <c r="M10" s="4">
        <v>43244</v>
      </c>
      <c r="N10" s="5">
        <v>17</v>
      </c>
      <c r="O10" s="5" t="str">
        <f>"002597"</f>
        <v>002597</v>
      </c>
      <c r="P10" s="4">
        <v>43265</v>
      </c>
      <c r="Q10" s="7">
        <v>34.947000000000003</v>
      </c>
      <c r="R10" s="7">
        <v>3.8202099999999999</v>
      </c>
      <c r="S10" s="7">
        <v>31.12679</v>
      </c>
      <c r="T10" s="5">
        <v>86</v>
      </c>
      <c r="U10" s="4">
        <v>43266</v>
      </c>
      <c r="V10" s="5">
        <v>9449863068</v>
      </c>
      <c r="W10" s="6" t="s">
        <v>52</v>
      </c>
      <c r="X10" s="5" t="s">
        <v>46</v>
      </c>
      <c r="Y10" s="6" t="s">
        <v>45</v>
      </c>
      <c r="Z10" s="5" t="s">
        <v>68</v>
      </c>
      <c r="AA10" s="6" t="s">
        <v>69</v>
      </c>
      <c r="AB10" s="7">
        <v>0.34947</v>
      </c>
      <c r="AD10" s="8"/>
      <c r="AF10" s="8"/>
      <c r="AG10" s="8"/>
    </row>
    <row r="11" spans="1:33" x14ac:dyDescent="0.2">
      <c r="A11" s="12">
        <v>2177</v>
      </c>
      <c r="B11" s="13" t="s">
        <v>36</v>
      </c>
      <c r="C11" s="13">
        <v>43266</v>
      </c>
      <c r="D11" s="5">
        <v>99</v>
      </c>
      <c r="E11" s="6" t="s">
        <v>64</v>
      </c>
      <c r="F11" s="5" t="s">
        <v>89</v>
      </c>
      <c r="G11" s="6" t="s">
        <v>90</v>
      </c>
      <c r="H11" s="5" t="str">
        <f>"000061"</f>
        <v>000061</v>
      </c>
      <c r="I11" s="4">
        <v>42955</v>
      </c>
      <c r="J11" s="5" t="str">
        <f>"000015"</f>
        <v>000015</v>
      </c>
      <c r="K11" s="4">
        <v>43241</v>
      </c>
      <c r="L11" s="5" t="str">
        <f>"000022"</f>
        <v>000022</v>
      </c>
      <c r="M11" s="4">
        <v>43244</v>
      </c>
      <c r="N11" s="5">
        <v>17</v>
      </c>
      <c r="O11" s="5" t="str">
        <f>"002598"</f>
        <v>002598</v>
      </c>
      <c r="P11" s="4">
        <v>43265</v>
      </c>
      <c r="Q11" s="7">
        <v>29.867999999999999</v>
      </c>
      <c r="R11" s="7">
        <v>3.2706</v>
      </c>
      <c r="S11" s="7">
        <v>26.5974</v>
      </c>
      <c r="T11" s="5">
        <v>86</v>
      </c>
      <c r="U11" s="4">
        <v>43266</v>
      </c>
      <c r="V11" s="5">
        <v>9449863068</v>
      </c>
      <c r="W11" s="6" t="s">
        <v>52</v>
      </c>
      <c r="X11" s="5" t="s">
        <v>46</v>
      </c>
      <c r="Y11" s="6" t="s">
        <v>45</v>
      </c>
      <c r="Z11" s="5" t="s">
        <v>68</v>
      </c>
      <c r="AA11" s="6" t="s">
        <v>69</v>
      </c>
      <c r="AB11" s="7">
        <v>0.29868</v>
      </c>
      <c r="AD11" s="8"/>
      <c r="AF11" s="8"/>
      <c r="AG11" s="8"/>
    </row>
    <row r="12" spans="1:33" x14ac:dyDescent="0.2">
      <c r="A12" s="12">
        <v>2869</v>
      </c>
      <c r="B12" s="13" t="s">
        <v>33</v>
      </c>
      <c r="C12" s="13">
        <v>43283</v>
      </c>
      <c r="D12" s="5">
        <v>99</v>
      </c>
      <c r="E12" s="6" t="s">
        <v>64</v>
      </c>
      <c r="F12" s="5" t="s">
        <v>91</v>
      </c>
      <c r="G12" s="6" t="s">
        <v>92</v>
      </c>
      <c r="H12" s="5" t="str">
        <f>"000060"</f>
        <v>000060</v>
      </c>
      <c r="I12" s="4">
        <v>42955</v>
      </c>
      <c r="J12" s="5" t="str">
        <f>"000018"</f>
        <v>000018</v>
      </c>
      <c r="K12" s="4">
        <v>43242</v>
      </c>
      <c r="L12" s="5" t="str">
        <f>"000026"</f>
        <v>000026</v>
      </c>
      <c r="M12" s="4">
        <v>43244</v>
      </c>
      <c r="N12" s="5">
        <v>17</v>
      </c>
      <c r="O12" s="5" t="str">
        <f>"003107"</f>
        <v>003107</v>
      </c>
      <c r="P12" s="4">
        <v>43280</v>
      </c>
      <c r="Q12" s="7">
        <v>24.933</v>
      </c>
      <c r="R12" s="7">
        <v>2.7326899999999998</v>
      </c>
      <c r="S12" s="7">
        <v>22.200310000000002</v>
      </c>
      <c r="T12" s="5">
        <v>104</v>
      </c>
      <c r="U12" s="4">
        <v>43283</v>
      </c>
      <c r="V12" s="5">
        <v>9449863068</v>
      </c>
      <c r="W12" s="6" t="s">
        <v>52</v>
      </c>
      <c r="X12" s="5" t="s">
        <v>46</v>
      </c>
      <c r="Y12" s="6" t="s">
        <v>45</v>
      </c>
      <c r="Z12" s="5" t="s">
        <v>68</v>
      </c>
      <c r="AA12" s="6" t="s">
        <v>69</v>
      </c>
      <c r="AB12" s="7">
        <v>0.24933</v>
      </c>
      <c r="AD12" s="8"/>
      <c r="AF12" s="8"/>
      <c r="AG12" s="8"/>
    </row>
    <row r="13" spans="1:33" x14ac:dyDescent="0.2">
      <c r="A13" s="12">
        <v>2870</v>
      </c>
      <c r="B13" s="13" t="s">
        <v>33</v>
      </c>
      <c r="C13" s="13">
        <v>43283</v>
      </c>
      <c r="D13" s="5">
        <v>99</v>
      </c>
      <c r="E13" s="6" t="s">
        <v>64</v>
      </c>
      <c r="F13" s="5" t="s">
        <v>93</v>
      </c>
      <c r="G13" s="6" t="s">
        <v>94</v>
      </c>
      <c r="H13" s="5" t="str">
        <f>"000059"</f>
        <v>000059</v>
      </c>
      <c r="I13" s="4">
        <v>42955</v>
      </c>
      <c r="J13" s="5" t="str">
        <f>"000014"</f>
        <v>000014</v>
      </c>
      <c r="K13" s="4">
        <v>43241</v>
      </c>
      <c r="L13" s="5" t="str">
        <f>"000027"</f>
        <v>000027</v>
      </c>
      <c r="M13" s="4">
        <v>43244</v>
      </c>
      <c r="N13" s="5">
        <v>17</v>
      </c>
      <c r="O13" s="5" t="str">
        <f>"003115"</f>
        <v>003115</v>
      </c>
      <c r="P13" s="4">
        <v>43280</v>
      </c>
      <c r="Q13" s="7">
        <v>29.946999999999999</v>
      </c>
      <c r="R13" s="7">
        <v>3.2802099999999998</v>
      </c>
      <c r="S13" s="7">
        <v>26.666789999999999</v>
      </c>
      <c r="T13" s="5">
        <v>104</v>
      </c>
      <c r="U13" s="4">
        <v>43283</v>
      </c>
      <c r="V13" s="5">
        <v>9449863068</v>
      </c>
      <c r="W13" s="6" t="s">
        <v>52</v>
      </c>
      <c r="X13" s="5" t="s">
        <v>46</v>
      </c>
      <c r="Y13" s="6" t="s">
        <v>45</v>
      </c>
      <c r="Z13" s="5" t="s">
        <v>68</v>
      </c>
      <c r="AA13" s="6" t="s">
        <v>69</v>
      </c>
      <c r="AB13" s="7">
        <v>0.29947000000000001</v>
      </c>
      <c r="AD13" s="8"/>
      <c r="AF13" s="8"/>
      <c r="AG13" s="8"/>
    </row>
    <row r="14" spans="1:33" x14ac:dyDescent="0.2">
      <c r="A14" s="12">
        <v>3077</v>
      </c>
      <c r="B14" s="13" t="s">
        <v>33</v>
      </c>
      <c r="C14" s="13">
        <v>43287</v>
      </c>
      <c r="D14" s="5">
        <v>99</v>
      </c>
      <c r="E14" s="6" t="s">
        <v>64</v>
      </c>
      <c r="F14" s="5" t="s">
        <v>95</v>
      </c>
      <c r="G14" s="6" t="s">
        <v>96</v>
      </c>
      <c r="H14" s="5" t="str">
        <f>"000061"</f>
        <v>000061</v>
      </c>
      <c r="I14" s="4">
        <v>42117</v>
      </c>
      <c r="J14" s="5" t="str">
        <f>"000150"</f>
        <v>000150</v>
      </c>
      <c r="K14" s="4">
        <v>42622</v>
      </c>
      <c r="L14" s="5" t="str">
        <f>"000422"</f>
        <v>000422</v>
      </c>
      <c r="M14" s="4">
        <v>42779</v>
      </c>
      <c r="N14" s="5">
        <v>14</v>
      </c>
      <c r="O14" s="5" t="str">
        <f>"004237"</f>
        <v>004237</v>
      </c>
      <c r="P14" s="4">
        <v>43305</v>
      </c>
      <c r="Q14" s="7">
        <v>2.0121000000000002</v>
      </c>
      <c r="R14" s="7">
        <v>0.16450000000000001</v>
      </c>
      <c r="S14" s="7">
        <v>1.8475999999999999</v>
      </c>
      <c r="T14" s="5">
        <v>113</v>
      </c>
      <c r="U14" s="4">
        <v>43287</v>
      </c>
      <c r="V14" s="5">
        <v>9902436569</v>
      </c>
      <c r="W14" s="6" t="s">
        <v>97</v>
      </c>
      <c r="X14" s="5" t="s">
        <v>31</v>
      </c>
      <c r="Y14" s="6" t="s">
        <v>32</v>
      </c>
      <c r="Z14" s="5" t="s">
        <v>68</v>
      </c>
      <c r="AA14" s="6" t="s">
        <v>69</v>
      </c>
      <c r="AB14" s="7">
        <v>2.0121000000000003E-2</v>
      </c>
      <c r="AD14" s="8"/>
      <c r="AF14" s="8"/>
      <c r="AG14" s="8"/>
    </row>
    <row r="15" spans="1:33" x14ac:dyDescent="0.2">
      <c r="A15" s="12">
        <v>3078</v>
      </c>
      <c r="B15" s="13" t="s">
        <v>33</v>
      </c>
      <c r="C15" s="13">
        <v>43287</v>
      </c>
      <c r="D15" s="5">
        <v>99</v>
      </c>
      <c r="E15" s="6" t="s">
        <v>64</v>
      </c>
      <c r="F15" s="5" t="s">
        <v>95</v>
      </c>
      <c r="G15" s="6" t="s">
        <v>96</v>
      </c>
      <c r="H15" s="5" t="str">
        <f>"000061"</f>
        <v>000061</v>
      </c>
      <c r="I15" s="4">
        <v>42117</v>
      </c>
      <c r="J15" s="5" t="str">
        <f>"000150"</f>
        <v>000150</v>
      </c>
      <c r="K15" s="4">
        <v>42622</v>
      </c>
      <c r="L15" s="5" t="str">
        <f>"000422"</f>
        <v>000422</v>
      </c>
      <c r="M15" s="4">
        <v>42779</v>
      </c>
      <c r="N15" s="5">
        <v>14</v>
      </c>
      <c r="O15" s="5" t="str">
        <f>"004237"</f>
        <v>004237</v>
      </c>
      <c r="P15" s="4">
        <v>43305</v>
      </c>
      <c r="Q15" s="7">
        <v>2.0489000000000002</v>
      </c>
      <c r="R15" s="7">
        <v>0.1668</v>
      </c>
      <c r="S15" s="7">
        <v>1.8821000000000001</v>
      </c>
      <c r="T15" s="5">
        <v>113</v>
      </c>
      <c r="U15" s="4">
        <v>43287</v>
      </c>
      <c r="V15" s="5">
        <v>9902436569</v>
      </c>
      <c r="W15" s="6" t="s">
        <v>98</v>
      </c>
      <c r="X15" s="5" t="s">
        <v>31</v>
      </c>
      <c r="Y15" s="6" t="s">
        <v>32</v>
      </c>
      <c r="Z15" s="5" t="s">
        <v>68</v>
      </c>
      <c r="AA15" s="6" t="s">
        <v>69</v>
      </c>
      <c r="AB15" s="7">
        <v>2.0489E-2</v>
      </c>
      <c r="AD15" s="8"/>
      <c r="AF15" s="8"/>
      <c r="AG15" s="8"/>
    </row>
    <row r="16" spans="1:33" x14ac:dyDescent="0.2">
      <c r="A16" s="12">
        <v>3079</v>
      </c>
      <c r="B16" s="13" t="s">
        <v>33</v>
      </c>
      <c r="C16" s="13">
        <v>43287</v>
      </c>
      <c r="D16" s="5">
        <v>99</v>
      </c>
      <c r="E16" s="6" t="s">
        <v>64</v>
      </c>
      <c r="F16" s="5" t="s">
        <v>95</v>
      </c>
      <c r="G16" s="6" t="s">
        <v>96</v>
      </c>
      <c r="H16" s="5" t="str">
        <f>"000061"</f>
        <v>000061</v>
      </c>
      <c r="I16" s="4">
        <v>42117</v>
      </c>
      <c r="J16" s="5" t="str">
        <f>"000150"</f>
        <v>000150</v>
      </c>
      <c r="K16" s="4">
        <v>42622</v>
      </c>
      <c r="L16" s="5" t="str">
        <f>"000422"</f>
        <v>000422</v>
      </c>
      <c r="M16" s="4">
        <v>42779</v>
      </c>
      <c r="N16" s="5">
        <v>14</v>
      </c>
      <c r="O16" s="5" t="str">
        <f>"004237"</f>
        <v>004237</v>
      </c>
      <c r="P16" s="4">
        <v>43305</v>
      </c>
      <c r="Q16" s="7">
        <v>2.0371999999999999</v>
      </c>
      <c r="R16" s="7">
        <v>0.16389999999999999</v>
      </c>
      <c r="S16" s="7">
        <v>1.8733</v>
      </c>
      <c r="T16" s="5">
        <v>113</v>
      </c>
      <c r="U16" s="4">
        <v>43287</v>
      </c>
      <c r="V16" s="5">
        <v>9902436569</v>
      </c>
      <c r="W16" s="6" t="s">
        <v>99</v>
      </c>
      <c r="X16" s="5" t="s">
        <v>31</v>
      </c>
      <c r="Y16" s="6" t="s">
        <v>32</v>
      </c>
      <c r="Z16" s="5" t="s">
        <v>68</v>
      </c>
      <c r="AA16" s="6" t="s">
        <v>69</v>
      </c>
      <c r="AB16" s="7">
        <v>2.0371999999999998E-2</v>
      </c>
      <c r="AD16" s="8"/>
      <c r="AF16" s="8"/>
      <c r="AG16" s="8"/>
    </row>
    <row r="17" spans="1:33" x14ac:dyDescent="0.2">
      <c r="A17" s="12">
        <v>3080</v>
      </c>
      <c r="B17" s="13" t="s">
        <v>33</v>
      </c>
      <c r="C17" s="13">
        <v>43287</v>
      </c>
      <c r="D17" s="5">
        <v>99</v>
      </c>
      <c r="E17" s="6" t="s">
        <v>64</v>
      </c>
      <c r="F17" s="5" t="s">
        <v>95</v>
      </c>
      <c r="G17" s="6" t="s">
        <v>96</v>
      </c>
      <c r="H17" s="5" t="str">
        <f>"000061"</f>
        <v>000061</v>
      </c>
      <c r="I17" s="4">
        <v>42117</v>
      </c>
      <c r="J17" s="5" t="str">
        <f>"000150"</f>
        <v>000150</v>
      </c>
      <c r="K17" s="4">
        <v>42622</v>
      </c>
      <c r="L17" s="5" t="str">
        <f>"000422"</f>
        <v>000422</v>
      </c>
      <c r="M17" s="4">
        <v>42779</v>
      </c>
      <c r="N17" s="5">
        <v>14</v>
      </c>
      <c r="O17" s="5" t="str">
        <f>"004237"</f>
        <v>004237</v>
      </c>
      <c r="P17" s="4">
        <v>43305</v>
      </c>
      <c r="Q17" s="7">
        <v>2.0617000000000001</v>
      </c>
      <c r="R17" s="7">
        <v>0.1676</v>
      </c>
      <c r="S17" s="7">
        <v>1.8940999999999999</v>
      </c>
      <c r="T17" s="5">
        <v>113</v>
      </c>
      <c r="U17" s="4">
        <v>43287</v>
      </c>
      <c r="V17" s="5">
        <v>9902436569</v>
      </c>
      <c r="W17" s="6" t="s">
        <v>99</v>
      </c>
      <c r="X17" s="5" t="s">
        <v>31</v>
      </c>
      <c r="Y17" s="6" t="s">
        <v>32</v>
      </c>
      <c r="Z17" s="5" t="s">
        <v>68</v>
      </c>
      <c r="AA17" s="6" t="s">
        <v>69</v>
      </c>
      <c r="AB17" s="7">
        <v>2.0617E-2</v>
      </c>
      <c r="AD17" s="8"/>
      <c r="AF17" s="8"/>
      <c r="AG17" s="8"/>
    </row>
    <row r="18" spans="1:33" x14ac:dyDescent="0.2">
      <c r="A18" s="12">
        <v>3081</v>
      </c>
      <c r="B18" s="13" t="s">
        <v>33</v>
      </c>
      <c r="C18" s="13">
        <v>43287</v>
      </c>
      <c r="D18" s="5">
        <v>99</v>
      </c>
      <c r="E18" s="6" t="s">
        <v>64</v>
      </c>
      <c r="F18" s="5" t="s">
        <v>95</v>
      </c>
      <c r="G18" s="6" t="s">
        <v>96</v>
      </c>
      <c r="H18" s="5" t="str">
        <f>"000061"</f>
        <v>000061</v>
      </c>
      <c r="I18" s="4">
        <v>42117</v>
      </c>
      <c r="J18" s="5" t="str">
        <f>"000150"</f>
        <v>000150</v>
      </c>
      <c r="K18" s="4">
        <v>42622</v>
      </c>
      <c r="L18" s="5" t="str">
        <f>"000422"</f>
        <v>000422</v>
      </c>
      <c r="M18" s="4">
        <v>42779</v>
      </c>
      <c r="N18" s="5">
        <v>14</v>
      </c>
      <c r="O18" s="5" t="str">
        <f>"004237"</f>
        <v>004237</v>
      </c>
      <c r="P18" s="4">
        <v>43305</v>
      </c>
      <c r="Q18" s="7">
        <v>2.0411000000000001</v>
      </c>
      <c r="R18" s="7">
        <v>0.16800000000000001</v>
      </c>
      <c r="S18" s="7">
        <v>1.8731</v>
      </c>
      <c r="T18" s="5">
        <v>113</v>
      </c>
      <c r="U18" s="4">
        <v>43287</v>
      </c>
      <c r="V18" s="5">
        <v>9902436569</v>
      </c>
      <c r="W18" s="6" t="s">
        <v>100</v>
      </c>
      <c r="X18" s="5" t="s">
        <v>31</v>
      </c>
      <c r="Y18" s="6" t="s">
        <v>32</v>
      </c>
      <c r="Z18" s="5" t="s">
        <v>68</v>
      </c>
      <c r="AA18" s="6" t="s">
        <v>69</v>
      </c>
      <c r="AB18" s="7">
        <v>2.0411000000000002E-2</v>
      </c>
      <c r="AD18" s="8"/>
      <c r="AF18" s="8"/>
      <c r="AG18" s="8"/>
    </row>
    <row r="19" spans="1:33" x14ac:dyDescent="0.2">
      <c r="A19" s="12">
        <v>3533</v>
      </c>
      <c r="B19" s="13" t="s">
        <v>33</v>
      </c>
      <c r="C19" s="13">
        <v>43299</v>
      </c>
      <c r="D19" s="5">
        <v>99</v>
      </c>
      <c r="E19" s="6" t="s">
        <v>64</v>
      </c>
      <c r="F19" s="5" t="s">
        <v>101</v>
      </c>
      <c r="G19" s="6" t="s">
        <v>102</v>
      </c>
      <c r="H19" s="5" t="str">
        <f>"000013"</f>
        <v>000013</v>
      </c>
      <c r="I19" s="4">
        <v>42888</v>
      </c>
      <c r="J19" s="5" t="str">
        <f>"000017"</f>
        <v>000017</v>
      </c>
      <c r="K19" s="4">
        <v>42973</v>
      </c>
      <c r="L19" s="5" t="str">
        <f>"000012"</f>
        <v>000012</v>
      </c>
      <c r="M19" s="4">
        <v>42973</v>
      </c>
      <c r="N19" s="5">
        <v>16</v>
      </c>
      <c r="O19" s="5" t="str">
        <f>"003491"</f>
        <v>003491</v>
      </c>
      <c r="P19" s="4">
        <v>43291</v>
      </c>
      <c r="Q19" s="7">
        <v>2.9940600000000002</v>
      </c>
      <c r="R19" s="7">
        <v>0.36263000000000001</v>
      </c>
      <c r="S19" s="7">
        <v>2.6314299999999999</v>
      </c>
      <c r="T19" s="5">
        <v>127</v>
      </c>
      <c r="U19" s="4">
        <v>43299</v>
      </c>
      <c r="V19" s="5">
        <v>8711939687</v>
      </c>
      <c r="W19" s="6" t="s">
        <v>63</v>
      </c>
      <c r="X19" s="5" t="s">
        <v>49</v>
      </c>
      <c r="Y19" s="6" t="s">
        <v>48</v>
      </c>
      <c r="Z19" s="5" t="s">
        <v>44</v>
      </c>
      <c r="AA19" s="6" t="s">
        <v>43</v>
      </c>
      <c r="AB19" s="7">
        <v>2.9940600000000001E-2</v>
      </c>
      <c r="AD19" s="8"/>
      <c r="AF19" s="8"/>
      <c r="AG19" s="8"/>
    </row>
    <row r="20" spans="1:33" x14ac:dyDescent="0.2">
      <c r="A20" s="12">
        <v>3751</v>
      </c>
      <c r="B20" s="13" t="s">
        <v>33</v>
      </c>
      <c r="C20" s="13">
        <v>43301</v>
      </c>
      <c r="D20" s="5">
        <v>99</v>
      </c>
      <c r="E20" s="6" t="s">
        <v>64</v>
      </c>
      <c r="F20" s="5" t="s">
        <v>103</v>
      </c>
      <c r="G20" s="6" t="s">
        <v>104</v>
      </c>
      <c r="H20" s="5" t="str">
        <f>"000036"</f>
        <v>000036</v>
      </c>
      <c r="I20" s="4">
        <v>42943</v>
      </c>
      <c r="J20" s="5" t="str">
        <f>"000083"</f>
        <v>000083</v>
      </c>
      <c r="K20" s="4">
        <v>43140</v>
      </c>
      <c r="L20" s="5" t="str">
        <f>"000111"</f>
        <v>000111</v>
      </c>
      <c r="M20" s="4">
        <v>43140</v>
      </c>
      <c r="N20" s="5">
        <v>16</v>
      </c>
      <c r="O20" s="5" t="str">
        <f>"003946"</f>
        <v>003946</v>
      </c>
      <c r="P20" s="4">
        <v>43299</v>
      </c>
      <c r="Q20" s="7">
        <v>7.7917500000000004</v>
      </c>
      <c r="R20" s="7">
        <v>0.78698000000000001</v>
      </c>
      <c r="S20" s="7">
        <v>7.0047699999999997</v>
      </c>
      <c r="T20" s="5">
        <v>134</v>
      </c>
      <c r="U20" s="4">
        <v>43301</v>
      </c>
      <c r="V20" s="5">
        <v>9343953602</v>
      </c>
      <c r="W20" s="6" t="s">
        <v>105</v>
      </c>
      <c r="X20" s="5" t="s">
        <v>34</v>
      </c>
      <c r="Y20" s="6" t="s">
        <v>35</v>
      </c>
      <c r="Z20" s="5" t="s">
        <v>44</v>
      </c>
      <c r="AA20" s="6" t="s">
        <v>43</v>
      </c>
      <c r="AB20" s="7">
        <v>7.7917500000000001E-2</v>
      </c>
      <c r="AD20" s="8"/>
      <c r="AF20" s="8"/>
      <c r="AG20" s="8"/>
    </row>
    <row r="21" spans="1:33" x14ac:dyDescent="0.2">
      <c r="A21" s="12">
        <v>4000</v>
      </c>
      <c r="B21" s="13" t="s">
        <v>33</v>
      </c>
      <c r="C21" s="13">
        <v>43307</v>
      </c>
      <c r="D21" s="5">
        <v>99</v>
      </c>
      <c r="E21" s="6" t="s">
        <v>64</v>
      </c>
      <c r="F21" s="5" t="s">
        <v>95</v>
      </c>
      <c r="G21" s="6" t="s">
        <v>96</v>
      </c>
      <c r="H21" s="5" t="str">
        <f>"000061"</f>
        <v>000061</v>
      </c>
      <c r="I21" s="4">
        <v>42117</v>
      </c>
      <c r="J21" s="5" t="str">
        <f>"000150"</f>
        <v>000150</v>
      </c>
      <c r="K21" s="4">
        <v>42622</v>
      </c>
      <c r="L21" s="5" t="str">
        <f>"000422"</f>
        <v>000422</v>
      </c>
      <c r="M21" s="4">
        <v>42779</v>
      </c>
      <c r="N21" s="5">
        <v>14</v>
      </c>
      <c r="O21" s="5" t="str">
        <f>"004237"</f>
        <v>004237</v>
      </c>
      <c r="P21" s="4">
        <v>43305</v>
      </c>
      <c r="Q21" s="7">
        <v>2.0343</v>
      </c>
      <c r="R21" s="7">
        <v>0.21920000000000001</v>
      </c>
      <c r="S21" s="7">
        <v>1.8150999999999999</v>
      </c>
      <c r="T21" s="5">
        <v>142</v>
      </c>
      <c r="U21" s="4">
        <v>43307</v>
      </c>
      <c r="V21" s="5">
        <v>7795335423</v>
      </c>
      <c r="W21" s="6" t="s">
        <v>106</v>
      </c>
      <c r="X21" s="5" t="s">
        <v>31</v>
      </c>
      <c r="Y21" s="6" t="s">
        <v>32</v>
      </c>
      <c r="Z21" s="5" t="s">
        <v>68</v>
      </c>
      <c r="AA21" s="6" t="s">
        <v>69</v>
      </c>
      <c r="AB21" s="7">
        <v>2.0343E-2</v>
      </c>
      <c r="AD21" s="8"/>
      <c r="AF21" s="8"/>
      <c r="AG21" s="8"/>
    </row>
    <row r="22" spans="1:33" x14ac:dyDescent="0.2">
      <c r="A22" s="12">
        <v>4001</v>
      </c>
      <c r="B22" s="13" t="s">
        <v>33</v>
      </c>
      <c r="C22" s="13">
        <v>43307</v>
      </c>
      <c r="D22" s="5">
        <v>99</v>
      </c>
      <c r="E22" s="6" t="s">
        <v>64</v>
      </c>
      <c r="F22" s="5" t="s">
        <v>107</v>
      </c>
      <c r="G22" s="6" t="s">
        <v>108</v>
      </c>
      <c r="H22" s="5" t="str">
        <f>"000004"</f>
        <v>000004</v>
      </c>
      <c r="I22" s="4">
        <v>42832</v>
      </c>
      <c r="J22" s="5" t="str">
        <f>"00.002"</f>
        <v>00.002</v>
      </c>
      <c r="K22" s="4">
        <v>42853</v>
      </c>
      <c r="L22" s="5" t="str">
        <f>"000023"</f>
        <v>000023</v>
      </c>
      <c r="M22" s="4">
        <v>42853</v>
      </c>
      <c r="N22" s="5">
        <v>17</v>
      </c>
      <c r="O22" s="5" t="str">
        <f>"004252"</f>
        <v>004252</v>
      </c>
      <c r="P22" s="4">
        <v>43305</v>
      </c>
      <c r="Q22" s="7">
        <v>19.95551</v>
      </c>
      <c r="R22" s="7">
        <v>2.4466100000000002</v>
      </c>
      <c r="S22" s="7">
        <v>17.508900000000001</v>
      </c>
      <c r="T22" s="5">
        <v>142</v>
      </c>
      <c r="U22" s="4">
        <v>43307</v>
      </c>
      <c r="V22" s="5">
        <v>8694966944</v>
      </c>
      <c r="W22" s="6" t="s">
        <v>57</v>
      </c>
      <c r="X22" s="5" t="s">
        <v>56</v>
      </c>
      <c r="Y22" s="6" t="s">
        <v>55</v>
      </c>
      <c r="Z22" s="5" t="s">
        <v>58</v>
      </c>
      <c r="AA22" s="6" t="s">
        <v>59</v>
      </c>
      <c r="AB22" s="7">
        <v>0.19955510000000001</v>
      </c>
      <c r="AD22" s="8"/>
      <c r="AF22" s="8"/>
      <c r="AG22" s="8"/>
    </row>
    <row r="23" spans="1:33" x14ac:dyDescent="0.2">
      <c r="A23" s="12">
        <v>4291</v>
      </c>
      <c r="B23" s="13" t="s">
        <v>30</v>
      </c>
      <c r="C23" s="13">
        <v>43315</v>
      </c>
      <c r="D23" s="5">
        <v>99</v>
      </c>
      <c r="E23" s="6" t="s">
        <v>64</v>
      </c>
      <c r="F23" s="5" t="s">
        <v>95</v>
      </c>
      <c r="G23" s="6" t="s">
        <v>96</v>
      </c>
      <c r="H23" s="5" t="str">
        <f>"000061"</f>
        <v>000061</v>
      </c>
      <c r="I23" s="4">
        <v>42117</v>
      </c>
      <c r="J23" s="5" t="str">
        <f>"000150"</f>
        <v>000150</v>
      </c>
      <c r="K23" s="4">
        <v>42622</v>
      </c>
      <c r="L23" s="5" t="str">
        <f>"000422"</f>
        <v>000422</v>
      </c>
      <c r="M23" s="4">
        <v>42779</v>
      </c>
      <c r="N23" s="5">
        <v>14</v>
      </c>
      <c r="O23" s="5" t="str">
        <f>"004237"</f>
        <v>004237</v>
      </c>
      <c r="P23" s="4">
        <v>43305</v>
      </c>
      <c r="Q23" s="7">
        <v>0.53620000000000001</v>
      </c>
      <c r="R23" s="7">
        <v>7.6300000000000007E-2</v>
      </c>
      <c r="S23" s="7">
        <v>0.45989999999999998</v>
      </c>
      <c r="T23" s="5">
        <v>152</v>
      </c>
      <c r="U23" s="4">
        <v>43315</v>
      </c>
      <c r="V23" s="5">
        <v>9902436569</v>
      </c>
      <c r="W23" s="6" t="s">
        <v>109</v>
      </c>
      <c r="X23" s="5" t="s">
        <v>31</v>
      </c>
      <c r="Y23" s="6" t="s">
        <v>32</v>
      </c>
      <c r="Z23" s="5" t="s">
        <v>68</v>
      </c>
      <c r="AA23" s="6" t="s">
        <v>69</v>
      </c>
      <c r="AB23" s="7">
        <v>5.3620000000000004E-3</v>
      </c>
      <c r="AD23" s="8"/>
      <c r="AF23" s="8"/>
      <c r="AG23" s="8"/>
    </row>
    <row r="24" spans="1:33" x14ac:dyDescent="0.2">
      <c r="A24" s="12">
        <v>4507</v>
      </c>
      <c r="B24" s="13" t="s">
        <v>30</v>
      </c>
      <c r="C24" s="13">
        <v>43318</v>
      </c>
      <c r="D24" s="5">
        <v>99</v>
      </c>
      <c r="E24" s="6" t="s">
        <v>64</v>
      </c>
      <c r="F24" s="5" t="s">
        <v>110</v>
      </c>
      <c r="G24" s="6" t="s">
        <v>111</v>
      </c>
      <c r="H24" s="5" t="str">
        <f>"000270"</f>
        <v>000270</v>
      </c>
      <c r="I24" s="4">
        <v>42089</v>
      </c>
      <c r="J24" s="5" t="str">
        <f>"000022"</f>
        <v>000022</v>
      </c>
      <c r="K24" s="4">
        <v>42873</v>
      </c>
      <c r="L24" s="5" t="str">
        <f>"000064"</f>
        <v>000064</v>
      </c>
      <c r="M24" s="4">
        <v>42874</v>
      </c>
      <c r="N24" s="5">
        <v>15</v>
      </c>
      <c r="O24" s="5" t="str">
        <f>"004677"</f>
        <v>004677</v>
      </c>
      <c r="P24" s="4">
        <v>43313</v>
      </c>
      <c r="Q24" s="7">
        <v>23.731819999999999</v>
      </c>
      <c r="R24" s="7">
        <v>3.5619999999999998</v>
      </c>
      <c r="S24" s="7">
        <v>20.169820000000001</v>
      </c>
      <c r="T24" s="5">
        <v>160</v>
      </c>
      <c r="U24" s="4">
        <v>43318</v>
      </c>
      <c r="V24" s="5">
        <v>9449863068</v>
      </c>
      <c r="W24" s="6" t="s">
        <v>52</v>
      </c>
      <c r="X24" s="5" t="s">
        <v>54</v>
      </c>
      <c r="Y24" s="6" t="s">
        <v>53</v>
      </c>
      <c r="Z24" s="5" t="s">
        <v>68</v>
      </c>
      <c r="AA24" s="6" t="s">
        <v>69</v>
      </c>
      <c r="AB24" s="7">
        <v>0.23731819999999998</v>
      </c>
      <c r="AD24" s="8"/>
      <c r="AF24" s="8"/>
      <c r="AG24" s="8"/>
    </row>
    <row r="25" spans="1:33" x14ac:dyDescent="0.2">
      <c r="A25" s="12">
        <v>4508</v>
      </c>
      <c r="B25" s="13" t="s">
        <v>30</v>
      </c>
      <c r="C25" s="13">
        <v>43318</v>
      </c>
      <c r="D25" s="5">
        <v>99</v>
      </c>
      <c r="E25" s="6" t="s">
        <v>64</v>
      </c>
      <c r="F25" s="5" t="s">
        <v>112</v>
      </c>
      <c r="G25" s="6" t="s">
        <v>113</v>
      </c>
      <c r="H25" s="5" t="str">
        <f>"000282"</f>
        <v>000282</v>
      </c>
      <c r="I25" s="4">
        <v>42089</v>
      </c>
      <c r="J25" s="5" t="str">
        <f>"000025"</f>
        <v>000025</v>
      </c>
      <c r="K25" s="4">
        <v>42872</v>
      </c>
      <c r="L25" s="5" t="str">
        <f>"000065"</f>
        <v>000065</v>
      </c>
      <c r="M25" s="4">
        <v>42874</v>
      </c>
      <c r="N25" s="5">
        <v>15</v>
      </c>
      <c r="O25" s="5" t="str">
        <f>"004681"</f>
        <v>004681</v>
      </c>
      <c r="P25" s="4">
        <v>43313</v>
      </c>
      <c r="Q25" s="7">
        <v>19.223490000000002</v>
      </c>
      <c r="R25" s="7">
        <v>2.8488000000000002</v>
      </c>
      <c r="S25" s="7">
        <v>16.374690000000001</v>
      </c>
      <c r="T25" s="5">
        <v>160</v>
      </c>
      <c r="U25" s="4">
        <v>43318</v>
      </c>
      <c r="V25" s="5">
        <v>9449863068</v>
      </c>
      <c r="W25" s="6" t="s">
        <v>52</v>
      </c>
      <c r="X25" s="5" t="s">
        <v>60</v>
      </c>
      <c r="Y25" s="6" t="s">
        <v>61</v>
      </c>
      <c r="Z25" s="5" t="s">
        <v>68</v>
      </c>
      <c r="AA25" s="6" t="s">
        <v>69</v>
      </c>
      <c r="AB25" s="7">
        <v>0.19223490000000001</v>
      </c>
      <c r="AD25" s="8"/>
      <c r="AF25" s="8"/>
      <c r="AG25" s="8"/>
    </row>
    <row r="26" spans="1:33" x14ac:dyDescent="0.2">
      <c r="A26" s="12">
        <v>4509</v>
      </c>
      <c r="B26" s="13" t="s">
        <v>30</v>
      </c>
      <c r="C26" s="13">
        <v>43318</v>
      </c>
      <c r="D26" s="5">
        <v>99</v>
      </c>
      <c r="E26" s="6" t="s">
        <v>64</v>
      </c>
      <c r="F26" s="5" t="s">
        <v>114</v>
      </c>
      <c r="G26" s="6" t="s">
        <v>115</v>
      </c>
      <c r="H26" s="5" t="str">
        <f>"000281"</f>
        <v>000281</v>
      </c>
      <c r="I26" s="4">
        <v>42089</v>
      </c>
      <c r="J26" s="5" t="str">
        <f>"000023"</f>
        <v>000023</v>
      </c>
      <c r="K26" s="4">
        <v>42873</v>
      </c>
      <c r="L26" s="5" t="str">
        <f>"000066"</f>
        <v>000066</v>
      </c>
      <c r="M26" s="4">
        <v>42874</v>
      </c>
      <c r="N26" s="5">
        <v>15</v>
      </c>
      <c r="O26" s="5" t="str">
        <f>"004682"</f>
        <v>004682</v>
      </c>
      <c r="P26" s="4">
        <v>43313</v>
      </c>
      <c r="Q26" s="7">
        <v>18.890440000000002</v>
      </c>
      <c r="R26" s="7">
        <v>3.2715999999999998</v>
      </c>
      <c r="S26" s="7">
        <v>15.618840000000001</v>
      </c>
      <c r="T26" s="5">
        <v>160</v>
      </c>
      <c r="U26" s="4">
        <v>43318</v>
      </c>
      <c r="V26" s="5">
        <v>9449863068</v>
      </c>
      <c r="W26" s="6" t="s">
        <v>52</v>
      </c>
      <c r="X26" s="5" t="s">
        <v>60</v>
      </c>
      <c r="Y26" s="6" t="s">
        <v>61</v>
      </c>
      <c r="Z26" s="5" t="s">
        <v>68</v>
      </c>
      <c r="AA26" s="6" t="s">
        <v>69</v>
      </c>
      <c r="AB26" s="7">
        <v>0.18890440000000003</v>
      </c>
      <c r="AD26" s="8"/>
      <c r="AF26" s="8"/>
      <c r="AG26" s="8"/>
    </row>
    <row r="27" spans="1:33" x14ac:dyDescent="0.2">
      <c r="A27" s="12">
        <v>4510</v>
      </c>
      <c r="B27" s="13" t="s">
        <v>30</v>
      </c>
      <c r="C27" s="13">
        <v>43318</v>
      </c>
      <c r="D27" s="5">
        <v>99</v>
      </c>
      <c r="E27" s="6" t="s">
        <v>64</v>
      </c>
      <c r="F27" s="5" t="s">
        <v>116</v>
      </c>
      <c r="G27" s="6" t="s">
        <v>117</v>
      </c>
      <c r="H27" s="5" t="str">
        <f>"000279"</f>
        <v>000279</v>
      </c>
      <c r="I27" s="4">
        <v>42089</v>
      </c>
      <c r="J27" s="5" t="str">
        <f>"000020"</f>
        <v>000020</v>
      </c>
      <c r="K27" s="4">
        <v>42873</v>
      </c>
      <c r="L27" s="5" t="str">
        <f>"000067"</f>
        <v>000067</v>
      </c>
      <c r="M27" s="4">
        <v>42874</v>
      </c>
      <c r="N27" s="5">
        <v>15</v>
      </c>
      <c r="O27" s="5" t="str">
        <f>"004683"</f>
        <v>004683</v>
      </c>
      <c r="P27" s="4">
        <v>43313</v>
      </c>
      <c r="Q27" s="7">
        <v>19.707439999999998</v>
      </c>
      <c r="R27" s="7">
        <v>3.9397500000000001</v>
      </c>
      <c r="S27" s="7">
        <v>15.76769</v>
      </c>
      <c r="T27" s="5">
        <v>160</v>
      </c>
      <c r="U27" s="4">
        <v>43318</v>
      </c>
      <c r="V27" s="5">
        <v>9449863068</v>
      </c>
      <c r="W27" s="6" t="s">
        <v>52</v>
      </c>
      <c r="X27" s="5" t="s">
        <v>60</v>
      </c>
      <c r="Y27" s="6" t="s">
        <v>61</v>
      </c>
      <c r="Z27" s="5" t="s">
        <v>68</v>
      </c>
      <c r="AA27" s="6" t="s">
        <v>69</v>
      </c>
      <c r="AB27" s="7">
        <v>0.19707439999999998</v>
      </c>
      <c r="AD27" s="8"/>
      <c r="AF27" s="8"/>
      <c r="AG27" s="8"/>
    </row>
    <row r="28" spans="1:33" x14ac:dyDescent="0.2">
      <c r="A28" s="12">
        <v>4511</v>
      </c>
      <c r="B28" s="13" t="s">
        <v>30</v>
      </c>
      <c r="C28" s="13">
        <v>43318</v>
      </c>
      <c r="D28" s="5">
        <v>99</v>
      </c>
      <c r="E28" s="6" t="s">
        <v>64</v>
      </c>
      <c r="F28" s="5" t="s">
        <v>118</v>
      </c>
      <c r="G28" s="6" t="s">
        <v>119</v>
      </c>
      <c r="H28" s="5" t="str">
        <f>"000283"</f>
        <v>000283</v>
      </c>
      <c r="I28" s="4">
        <v>42089</v>
      </c>
      <c r="J28" s="5" t="str">
        <f>"000026"</f>
        <v>000026</v>
      </c>
      <c r="K28" s="4">
        <v>42874</v>
      </c>
      <c r="L28" s="5" t="str">
        <f>"000069"</f>
        <v>000069</v>
      </c>
      <c r="M28" s="4">
        <v>42874</v>
      </c>
      <c r="N28" s="5">
        <v>15</v>
      </c>
      <c r="O28" s="5" t="str">
        <f>"004684"</f>
        <v>004684</v>
      </c>
      <c r="P28" s="4">
        <v>43313</v>
      </c>
      <c r="Q28" s="7">
        <v>18.20833</v>
      </c>
      <c r="R28" s="7">
        <v>2.5923500000000002</v>
      </c>
      <c r="S28" s="7">
        <v>15.61598</v>
      </c>
      <c r="T28" s="5">
        <v>160</v>
      </c>
      <c r="U28" s="4">
        <v>43318</v>
      </c>
      <c r="V28" s="5">
        <v>9449863068</v>
      </c>
      <c r="W28" s="6" t="s">
        <v>52</v>
      </c>
      <c r="X28" s="5" t="s">
        <v>54</v>
      </c>
      <c r="Y28" s="6" t="s">
        <v>53</v>
      </c>
      <c r="Z28" s="5" t="s">
        <v>68</v>
      </c>
      <c r="AA28" s="6" t="s">
        <v>69</v>
      </c>
      <c r="AB28" s="7">
        <v>0.1820833</v>
      </c>
      <c r="AD28" s="8"/>
      <c r="AF28" s="8"/>
      <c r="AG28" s="8"/>
    </row>
    <row r="29" spans="1:33" x14ac:dyDescent="0.2">
      <c r="A29" s="12">
        <v>4512</v>
      </c>
      <c r="B29" s="13" t="s">
        <v>30</v>
      </c>
      <c r="C29" s="13">
        <v>43318</v>
      </c>
      <c r="D29" s="5">
        <v>99</v>
      </c>
      <c r="E29" s="6" t="s">
        <v>64</v>
      </c>
      <c r="F29" s="5" t="s">
        <v>120</v>
      </c>
      <c r="G29" s="6" t="s">
        <v>121</v>
      </c>
      <c r="H29" s="5" t="str">
        <f>"000274"</f>
        <v>000274</v>
      </c>
      <c r="I29" s="4">
        <v>42089</v>
      </c>
      <c r="J29" s="5" t="str">
        <f>"000027"</f>
        <v>000027</v>
      </c>
      <c r="K29" s="4">
        <v>42874</v>
      </c>
      <c r="L29" s="5" t="str">
        <f>"000070"</f>
        <v>000070</v>
      </c>
      <c r="M29" s="4">
        <v>42874</v>
      </c>
      <c r="N29" s="5">
        <v>15</v>
      </c>
      <c r="O29" s="5" t="str">
        <f>"004685"</f>
        <v>004685</v>
      </c>
      <c r="P29" s="4">
        <v>43313</v>
      </c>
      <c r="Q29" s="7">
        <v>16.81109</v>
      </c>
      <c r="R29" s="7">
        <v>5.5102700000000002</v>
      </c>
      <c r="S29" s="7">
        <v>11.30082</v>
      </c>
      <c r="T29" s="5">
        <v>160</v>
      </c>
      <c r="U29" s="4">
        <v>43318</v>
      </c>
      <c r="V29" s="5">
        <v>9449863068</v>
      </c>
      <c r="W29" s="6" t="s">
        <v>52</v>
      </c>
      <c r="X29" s="5" t="s">
        <v>54</v>
      </c>
      <c r="Y29" s="6" t="s">
        <v>53</v>
      </c>
      <c r="Z29" s="5" t="s">
        <v>68</v>
      </c>
      <c r="AA29" s="6" t="s">
        <v>69</v>
      </c>
      <c r="AB29" s="7">
        <v>0.16811090000000001</v>
      </c>
      <c r="AD29" s="8"/>
      <c r="AF29" s="8"/>
      <c r="AG29" s="8"/>
    </row>
    <row r="30" spans="1:33" x14ac:dyDescent="0.2">
      <c r="A30" s="12">
        <v>4513</v>
      </c>
      <c r="B30" s="13" t="s">
        <v>30</v>
      </c>
      <c r="C30" s="13">
        <v>43318</v>
      </c>
      <c r="D30" s="5">
        <v>99</v>
      </c>
      <c r="E30" s="6" t="s">
        <v>64</v>
      </c>
      <c r="F30" s="5" t="s">
        <v>122</v>
      </c>
      <c r="G30" s="6" t="s">
        <v>123</v>
      </c>
      <c r="H30" s="5" t="str">
        <f>"000280"</f>
        <v>000280</v>
      </c>
      <c r="I30" s="4">
        <v>42089</v>
      </c>
      <c r="J30" s="5" t="str">
        <f>"000024"</f>
        <v>000024</v>
      </c>
      <c r="K30" s="4">
        <v>42873</v>
      </c>
      <c r="L30" s="5" t="str">
        <f>"000071"</f>
        <v>000071</v>
      </c>
      <c r="M30" s="4">
        <v>42874</v>
      </c>
      <c r="N30" s="5">
        <v>15</v>
      </c>
      <c r="O30" s="5" t="str">
        <f>"004686"</f>
        <v>004686</v>
      </c>
      <c r="P30" s="4">
        <v>43313</v>
      </c>
      <c r="Q30" s="7">
        <v>20.916540000000001</v>
      </c>
      <c r="R30" s="7">
        <v>4.2960000000000003</v>
      </c>
      <c r="S30" s="7">
        <v>16.620539999999998</v>
      </c>
      <c r="T30" s="5">
        <v>160</v>
      </c>
      <c r="U30" s="4">
        <v>43318</v>
      </c>
      <c r="V30" s="5">
        <v>9449863068</v>
      </c>
      <c r="W30" s="6" t="s">
        <v>52</v>
      </c>
      <c r="X30" s="5" t="s">
        <v>60</v>
      </c>
      <c r="Y30" s="6" t="s">
        <v>61</v>
      </c>
      <c r="Z30" s="5" t="s">
        <v>68</v>
      </c>
      <c r="AA30" s="6" t="s">
        <v>69</v>
      </c>
      <c r="AB30" s="7">
        <v>0.2091654</v>
      </c>
      <c r="AD30" s="8"/>
      <c r="AF30" s="8"/>
      <c r="AG30" s="8"/>
    </row>
    <row r="31" spans="1:33" x14ac:dyDescent="0.2">
      <c r="A31" s="12">
        <v>4514</v>
      </c>
      <c r="B31" s="13" t="s">
        <v>30</v>
      </c>
      <c r="C31" s="13">
        <v>43318</v>
      </c>
      <c r="D31" s="5">
        <v>99</v>
      </c>
      <c r="E31" s="6" t="s">
        <v>64</v>
      </c>
      <c r="F31" s="5" t="s">
        <v>124</v>
      </c>
      <c r="G31" s="6" t="s">
        <v>125</v>
      </c>
      <c r="H31" s="5" t="str">
        <f>"000271"</f>
        <v>000271</v>
      </c>
      <c r="I31" s="4">
        <v>42089</v>
      </c>
      <c r="J31" s="5" t="str">
        <f>"000028"</f>
        <v>000028</v>
      </c>
      <c r="K31" s="4">
        <v>42874</v>
      </c>
      <c r="L31" s="5" t="str">
        <f>"000072"</f>
        <v>000072</v>
      </c>
      <c r="M31" s="4">
        <v>42874</v>
      </c>
      <c r="N31" s="5">
        <v>15</v>
      </c>
      <c r="O31" s="5" t="str">
        <f>"004687"</f>
        <v>004687</v>
      </c>
      <c r="P31" s="4">
        <v>43313</v>
      </c>
      <c r="Q31" s="7">
        <v>23.436509999999998</v>
      </c>
      <c r="R31" s="7">
        <v>5.4834100000000001</v>
      </c>
      <c r="S31" s="7">
        <v>17.953099999999999</v>
      </c>
      <c r="T31" s="5">
        <v>160</v>
      </c>
      <c r="U31" s="4">
        <v>43318</v>
      </c>
      <c r="V31" s="5">
        <v>9449863068</v>
      </c>
      <c r="W31" s="6" t="s">
        <v>52</v>
      </c>
      <c r="X31" s="5" t="s">
        <v>54</v>
      </c>
      <c r="Y31" s="6" t="s">
        <v>53</v>
      </c>
      <c r="Z31" s="5" t="s">
        <v>68</v>
      </c>
      <c r="AA31" s="6" t="s">
        <v>69</v>
      </c>
      <c r="AB31" s="7">
        <v>0.23436509999999999</v>
      </c>
      <c r="AD31" s="8"/>
      <c r="AF31" s="8"/>
      <c r="AG31" s="8"/>
    </row>
    <row r="32" spans="1:33" x14ac:dyDescent="0.2">
      <c r="A32" s="12">
        <v>4515</v>
      </c>
      <c r="B32" s="13" t="s">
        <v>30</v>
      </c>
      <c r="C32" s="13">
        <v>43318</v>
      </c>
      <c r="D32" s="5">
        <v>99</v>
      </c>
      <c r="E32" s="6" t="s">
        <v>64</v>
      </c>
      <c r="F32" s="5" t="s">
        <v>126</v>
      </c>
      <c r="G32" s="6" t="s">
        <v>127</v>
      </c>
      <c r="H32" s="5" t="str">
        <f>"000276"</f>
        <v>000276</v>
      </c>
      <c r="I32" s="4">
        <v>42089</v>
      </c>
      <c r="J32" s="5" t="str">
        <f>"000029"</f>
        <v>000029</v>
      </c>
      <c r="K32" s="4">
        <v>42874</v>
      </c>
      <c r="L32" s="5" t="str">
        <f>"000073"</f>
        <v>000073</v>
      </c>
      <c r="M32" s="4">
        <v>42874</v>
      </c>
      <c r="N32" s="5">
        <v>15</v>
      </c>
      <c r="O32" s="5" t="str">
        <f>"004688"</f>
        <v>004688</v>
      </c>
      <c r="P32" s="4">
        <v>43313</v>
      </c>
      <c r="Q32" s="7">
        <v>13.746309999999999</v>
      </c>
      <c r="R32" s="7">
        <v>6.8643200000000002</v>
      </c>
      <c r="S32" s="7">
        <v>6.8819900000000001</v>
      </c>
      <c r="T32" s="5">
        <v>160</v>
      </c>
      <c r="U32" s="4">
        <v>43318</v>
      </c>
      <c r="V32" s="5">
        <v>9449863068</v>
      </c>
      <c r="W32" s="6" t="s">
        <v>52</v>
      </c>
      <c r="X32" s="5" t="s">
        <v>54</v>
      </c>
      <c r="Y32" s="6" t="s">
        <v>53</v>
      </c>
      <c r="Z32" s="5" t="s">
        <v>68</v>
      </c>
      <c r="AA32" s="6" t="s">
        <v>69</v>
      </c>
      <c r="AB32" s="7">
        <v>0.1374631</v>
      </c>
      <c r="AD32" s="8"/>
      <c r="AF32" s="8"/>
      <c r="AG32" s="8"/>
    </row>
    <row r="33" spans="1:33" x14ac:dyDescent="0.2">
      <c r="A33" s="12">
        <v>4516</v>
      </c>
      <c r="B33" s="13" t="s">
        <v>30</v>
      </c>
      <c r="C33" s="13">
        <v>43318</v>
      </c>
      <c r="D33" s="5">
        <v>99</v>
      </c>
      <c r="E33" s="6" t="s">
        <v>64</v>
      </c>
      <c r="F33" s="5" t="s">
        <v>128</v>
      </c>
      <c r="G33" s="6" t="s">
        <v>129</v>
      </c>
      <c r="H33" s="5" t="str">
        <f>"000275"</f>
        <v>000275</v>
      </c>
      <c r="I33" s="4">
        <v>42089</v>
      </c>
      <c r="J33" s="5" t="str">
        <f>"000030"</f>
        <v>000030</v>
      </c>
      <c r="K33" s="4">
        <v>42877</v>
      </c>
      <c r="L33" s="5" t="str">
        <f>"000088"</f>
        <v>000088</v>
      </c>
      <c r="M33" s="4">
        <v>42877</v>
      </c>
      <c r="N33" s="5">
        <v>15</v>
      </c>
      <c r="O33" s="5" t="str">
        <f>"004689"</f>
        <v>004689</v>
      </c>
      <c r="P33" s="4">
        <v>43313</v>
      </c>
      <c r="Q33" s="7">
        <v>11.627940000000001</v>
      </c>
      <c r="R33" s="7">
        <v>6.3036399999999997</v>
      </c>
      <c r="S33" s="7">
        <v>5.3243</v>
      </c>
      <c r="T33" s="5">
        <v>160</v>
      </c>
      <c r="U33" s="4">
        <v>43318</v>
      </c>
      <c r="V33" s="5">
        <v>9449863068</v>
      </c>
      <c r="W33" s="6" t="s">
        <v>52</v>
      </c>
      <c r="X33" s="5" t="s">
        <v>54</v>
      </c>
      <c r="Y33" s="6" t="s">
        <v>53</v>
      </c>
      <c r="Z33" s="5" t="s">
        <v>68</v>
      </c>
      <c r="AA33" s="6" t="s">
        <v>69</v>
      </c>
      <c r="AB33" s="7">
        <v>0.1162794</v>
      </c>
      <c r="AD33" s="8"/>
      <c r="AF33" s="8"/>
      <c r="AG33" s="8"/>
    </row>
    <row r="34" spans="1:33" x14ac:dyDescent="0.2">
      <c r="A34" s="12">
        <v>4517</v>
      </c>
      <c r="B34" s="13" t="s">
        <v>30</v>
      </c>
      <c r="C34" s="13">
        <v>43318</v>
      </c>
      <c r="D34" s="5">
        <v>99</v>
      </c>
      <c r="E34" s="6" t="s">
        <v>64</v>
      </c>
      <c r="F34" s="5" t="s">
        <v>130</v>
      </c>
      <c r="G34" s="6" t="s">
        <v>131</v>
      </c>
      <c r="H34" s="5" t="str">
        <f>"000012"</f>
        <v>000012</v>
      </c>
      <c r="I34" s="4">
        <v>42934</v>
      </c>
      <c r="J34" s="5" t="str">
        <f>"000013"</f>
        <v>000013</v>
      </c>
      <c r="K34" s="4">
        <v>42978</v>
      </c>
      <c r="L34" s="5" t="str">
        <f>"000400"</f>
        <v>000400</v>
      </c>
      <c r="M34" s="4">
        <v>42986</v>
      </c>
      <c r="N34" s="5">
        <v>16</v>
      </c>
      <c r="O34" s="5" t="str">
        <f>"004786"</f>
        <v>004786</v>
      </c>
      <c r="P34" s="4">
        <v>43314</v>
      </c>
      <c r="Q34" s="7">
        <v>6.7165900000000001</v>
      </c>
      <c r="R34" s="7">
        <v>0.73211999999999999</v>
      </c>
      <c r="S34" s="7">
        <v>5.98447</v>
      </c>
      <c r="T34" s="5">
        <v>160</v>
      </c>
      <c r="U34" s="4">
        <v>43318</v>
      </c>
      <c r="V34" s="5">
        <v>9731169150</v>
      </c>
      <c r="W34" s="6" t="s">
        <v>132</v>
      </c>
      <c r="X34" s="5" t="s">
        <v>51</v>
      </c>
      <c r="Y34" s="6" t="s">
        <v>50</v>
      </c>
      <c r="Z34" s="5" t="s">
        <v>68</v>
      </c>
      <c r="AA34" s="6" t="s">
        <v>69</v>
      </c>
      <c r="AB34" s="7">
        <v>6.7165900000000001E-2</v>
      </c>
      <c r="AD34" s="8"/>
      <c r="AF34" s="8"/>
      <c r="AG34" s="8"/>
    </row>
    <row r="35" spans="1:33" x14ac:dyDescent="0.2">
      <c r="A35" s="12">
        <v>4836</v>
      </c>
      <c r="B35" s="13" t="s">
        <v>30</v>
      </c>
      <c r="C35" s="13">
        <v>43326</v>
      </c>
      <c r="D35" s="5">
        <v>99</v>
      </c>
      <c r="E35" s="6" t="s">
        <v>64</v>
      </c>
      <c r="F35" s="5" t="s">
        <v>133</v>
      </c>
      <c r="G35" s="6" t="s">
        <v>134</v>
      </c>
      <c r="H35" s="5" t="str">
        <f>"000267"</f>
        <v>000267</v>
      </c>
      <c r="I35" s="4">
        <v>42089</v>
      </c>
      <c r="J35" s="5" t="str">
        <f>"000216"</f>
        <v>000216</v>
      </c>
      <c r="K35" s="4">
        <v>42787</v>
      </c>
      <c r="L35" s="5" t="str">
        <f>"000476"</f>
        <v>000476</v>
      </c>
      <c r="M35" s="4">
        <v>42818</v>
      </c>
      <c r="N35" s="5">
        <v>15</v>
      </c>
      <c r="O35" s="5" t="str">
        <f>"005068"</f>
        <v>005068</v>
      </c>
      <c r="P35" s="4">
        <v>43322</v>
      </c>
      <c r="Q35" s="7">
        <v>19.78023</v>
      </c>
      <c r="R35" s="7">
        <v>2.8089900000000001</v>
      </c>
      <c r="S35" s="7">
        <v>16.971240000000002</v>
      </c>
      <c r="T35" s="5">
        <v>170</v>
      </c>
      <c r="U35" s="4">
        <v>43326</v>
      </c>
      <c r="V35" s="5">
        <v>9449863068</v>
      </c>
      <c r="W35" s="6" t="s">
        <v>52</v>
      </c>
      <c r="X35" s="5" t="s">
        <v>54</v>
      </c>
      <c r="Y35" s="6" t="s">
        <v>53</v>
      </c>
      <c r="Z35" s="5" t="s">
        <v>68</v>
      </c>
      <c r="AA35" s="6" t="s">
        <v>69</v>
      </c>
      <c r="AB35" s="7">
        <v>0.19780229999999999</v>
      </c>
      <c r="AD35" s="8"/>
      <c r="AF35" s="8"/>
      <c r="AG35" s="8"/>
    </row>
    <row r="36" spans="1:33" x14ac:dyDescent="0.2">
      <c r="A36" s="12">
        <v>5135</v>
      </c>
      <c r="B36" s="13" t="s">
        <v>30</v>
      </c>
      <c r="C36" s="13">
        <v>43339</v>
      </c>
      <c r="D36" s="5">
        <v>99</v>
      </c>
      <c r="E36" s="6" t="s">
        <v>64</v>
      </c>
      <c r="F36" s="5" t="s">
        <v>135</v>
      </c>
      <c r="G36" s="6" t="s">
        <v>136</v>
      </c>
      <c r="H36" s="5" t="str">
        <f>"000169"</f>
        <v>000169</v>
      </c>
      <c r="I36" s="4">
        <v>42804</v>
      </c>
      <c r="J36" s="5" t="str">
        <f>"000024"</f>
        <v>000024</v>
      </c>
      <c r="K36" s="4">
        <v>43287</v>
      </c>
      <c r="L36" s="5" t="str">
        <f>"000059"</f>
        <v>000059</v>
      </c>
      <c r="M36" s="4">
        <v>43294</v>
      </c>
      <c r="N36" s="5">
        <v>16</v>
      </c>
      <c r="O36" s="5" t="str">
        <f>"005396"</f>
        <v>005396</v>
      </c>
      <c r="P36" s="4">
        <v>43339</v>
      </c>
      <c r="Q36" s="7">
        <v>14.2</v>
      </c>
      <c r="R36" s="7">
        <v>0.66479999999999995</v>
      </c>
      <c r="S36" s="7">
        <v>13.5352</v>
      </c>
      <c r="T36" s="5">
        <v>184</v>
      </c>
      <c r="U36" s="4">
        <v>43339</v>
      </c>
      <c r="V36" s="5">
        <v>9972523639</v>
      </c>
      <c r="W36" s="6" t="s">
        <v>137</v>
      </c>
      <c r="X36" s="5" t="s">
        <v>38</v>
      </c>
      <c r="Y36" s="6" t="s">
        <v>39</v>
      </c>
      <c r="Z36" s="5" t="s">
        <v>68</v>
      </c>
      <c r="AA36" s="6" t="s">
        <v>69</v>
      </c>
      <c r="AB36" s="7">
        <v>0.14199999999999999</v>
      </c>
      <c r="AD36" s="8"/>
      <c r="AF36" s="8"/>
      <c r="AG36" s="8"/>
    </row>
    <row r="37" spans="1:33" x14ac:dyDescent="0.2">
      <c r="A37" s="12">
        <v>8026</v>
      </c>
      <c r="B37" s="13" t="s">
        <v>40</v>
      </c>
      <c r="C37" s="13">
        <v>43455</v>
      </c>
      <c r="D37" s="5">
        <v>99</v>
      </c>
      <c r="E37" s="6" t="s">
        <v>64</v>
      </c>
      <c r="F37" s="5" t="s">
        <v>138</v>
      </c>
      <c r="G37" s="6" t="s">
        <v>139</v>
      </c>
      <c r="H37" s="5" t="str">
        <f>"000272"</f>
        <v>000272</v>
      </c>
      <c r="I37" s="4">
        <v>42089</v>
      </c>
      <c r="J37" s="5" t="str">
        <f>"000021"</f>
        <v>000021</v>
      </c>
      <c r="K37" s="4">
        <v>42873</v>
      </c>
      <c r="L37" s="5" t="str">
        <f>"000068"</f>
        <v>000068</v>
      </c>
      <c r="M37" s="4">
        <v>42874</v>
      </c>
      <c r="N37" s="5">
        <v>15</v>
      </c>
      <c r="O37" s="5" t="str">
        <f>"007771"</f>
        <v>007771</v>
      </c>
      <c r="P37" s="4">
        <v>43444</v>
      </c>
      <c r="Q37" s="7">
        <v>23.825900000000001</v>
      </c>
      <c r="R37" s="7">
        <v>9.3218899999999998</v>
      </c>
      <c r="S37" s="7">
        <v>14.504009999999999</v>
      </c>
      <c r="T37" s="5">
        <v>301</v>
      </c>
      <c r="U37" s="4">
        <v>43455</v>
      </c>
      <c r="V37" s="5">
        <v>9449863068</v>
      </c>
      <c r="W37" s="6" t="s">
        <v>52</v>
      </c>
      <c r="X37" s="5" t="s">
        <v>54</v>
      </c>
      <c r="Y37" s="6" t="s">
        <v>53</v>
      </c>
      <c r="Z37" s="5" t="s">
        <v>68</v>
      </c>
      <c r="AA37" s="6" t="s">
        <v>69</v>
      </c>
      <c r="AB37" s="7">
        <f>Q37/100</f>
        <v>0.238259</v>
      </c>
      <c r="AD37" s="8"/>
      <c r="AF37" s="8"/>
      <c r="AG3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2019-01-14T14:13:35Z</dcterms:modified>
</cp:coreProperties>
</file>