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<sst xmlns="http://schemas.openxmlformats.org/spreadsheetml/2006/main" count="217" uniqueCount="104">
  <si>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</si>
  <si>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</si>
  <si>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</si>
  <si>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</si>
  <si>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</si>
  <si>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</si>
  <si>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</si>
  <si>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</si>
  <si>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</si>
  <si>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</si>
  <si>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</si>
  <si>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</si>
  <si>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</si>
  <si>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</si>
  <si>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</si>
  <si>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</si>
  <si>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</si>
  <si>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</si>
  <si>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</si>
  <si>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</si>
  <si>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</si>
  <si>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</si>
  <si>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</si>
  <si>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</si>
  <si>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</si>
  <si>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</si>
  <si>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</si>
  <si>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</si>
  <si>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</si>
  <si>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</si>
  <si>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</si>
  <si>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ddo617</t>
  </si>
  <si>
    <t xml:space="preserve"> Executive Engineer Electrical Yelhanka Zone</t>
  </si>
  <si>
    <t>June</t>
  </si>
  <si>
    <t>P1771</t>
  </si>
  <si>
    <t>Zone Works - POW Works</t>
  </si>
  <si>
    <t>May</t>
  </si>
  <si>
    <t>P3089</t>
  </si>
  <si>
    <t>Special Development works in 7 CMC and 1 TMC area in BBMP</t>
  </si>
  <si>
    <t>ddo476</t>
  </si>
  <si>
    <t xml:space="preserve"> Assistant Executive Engineer Vidyaranyapura Yelhanka Zone</t>
  </si>
  <si>
    <t>Dodda Bommasandra</t>
  </si>
  <si>
    <t>010-16-000009</t>
  </si>
  <si>
    <t>Operation and maintenance of Street lights in Doddabommasandra Ward W No 10 Package Y 10</t>
  </si>
  <si>
    <t>M/s Vijayalakshmi Associates</t>
  </si>
  <si>
    <t>010-17-000006</t>
  </si>
  <si>
    <t xml:space="preserve">Improvements to roas and drains at Basappa House road, Muneshwara Layout and Beside Apoorva Apartment in ward no 10 Doddabommasandra </t>
  </si>
  <si>
    <t>N.M.Shivakumar</t>
  </si>
  <si>
    <t>P3173</t>
  </si>
  <si>
    <t>Special Development works in ward No.124, 185, 98, 188, 10, 14, 16, 30, 28, 37, 42, 130, 159, 65, 66, 73, 79, 80, 90, 95, 94, 89, 108, 111, 115, 97, 105, 131, 133, 119, 125, 137, 143, 124, 158, 138, 83, 166, 182, 129, 165, 161, 04, 88, 27, 31, 32, 52, 44, 26, 07, 183, 178, 187 (Rs.100 lakhs per ward)</t>
  </si>
  <si>
    <t>010-16-000006</t>
  </si>
  <si>
    <t>Improvements to Roads and Drains at Kallappa Layout and Surrounding Areas in ward no 10 Vidyaranyapura Sub Division</t>
  </si>
  <si>
    <t>A. Gangulureddy</t>
  </si>
  <si>
    <t>010-17-000007</t>
  </si>
  <si>
    <t>Improvements to CC Road in Poojari Narayanappa layout and Byregowda House road Kallappa layout in ward no 10 Doddabommasandra</t>
  </si>
  <si>
    <t>Aswathnarayana</t>
  </si>
  <si>
    <t>010-17-000027</t>
  </si>
  <si>
    <t>Removal of Debris and Berm Cutting in 2nd Block BEL Layout Ramachandrapura and Doddabommasandra in Ward No 10 Doddabommasandra Vidyaranyapura Sub Division</t>
  </si>
  <si>
    <t>C. Chethan</t>
  </si>
  <si>
    <t>010-17-000010</t>
  </si>
  <si>
    <t>Improvements to roads and drains and Covering slab Mithra Apartment backside and jacub house road 4th main Chamundeshwari layout in ward no 10. Doddabommasandra</t>
  </si>
  <si>
    <t>010-17-000008</t>
  </si>
  <si>
    <t>Improvements to roads and drains Iyangar House road in ward no 10. Doddabommasandra</t>
  </si>
  <si>
    <t>010-17-000009</t>
  </si>
  <si>
    <t>Improvements to roads and drains Ramaswamy Thasildar house road Seethamma Narayanappa layout in ward no 10. Doddabommasandra</t>
  </si>
  <si>
    <t>July</t>
  </si>
  <si>
    <t>010-18-000002</t>
  </si>
  <si>
    <t>DRIILLING OF BOREWELLS PROVIDING PUMP MOTOR AND COMMISSIONING AT RAMACHANDRAPURA 2ND BEL LAYOUT MUNISAMAPPASWAMY LAYOUT AND BLUE MOON GARDEN SURROUNDINGS IN WARD NO 10 VIDYARANYAPURA SUB DIVISION</t>
  </si>
  <si>
    <t>Executive Engineer Karnataka Rural Infrastructure Development Ltd</t>
  </si>
  <si>
    <t>P1802</t>
  </si>
  <si>
    <t>Water Supply New Areas</t>
  </si>
  <si>
    <t>010-18-000060</t>
  </si>
  <si>
    <t xml:space="preserve">Construction of RCC drains in Pillegowda Layout Main Road to Vidyaranyapura Main Road in Ward No 10 Vidyaranayapura Sub division </t>
  </si>
  <si>
    <t>R. Ranganath</t>
  </si>
  <si>
    <t>P3158</t>
  </si>
  <si>
    <t>SIP Infrastructure Project works</t>
  </si>
  <si>
    <t>010-18-000059</t>
  </si>
  <si>
    <t xml:space="preserve">Construction of RCC drains in Ramachandrapura Slum Main Road Ward No10 Vidyaranyapura Sub-divison </t>
  </si>
  <si>
    <t>010-17-000013</t>
  </si>
  <si>
    <t>Providing Missing covering Slab at Muneshwara Block Vemanna Layout and Kallappa Layout in Ward No 10 Doddabommasandra Vidyaranyapura Sub Division</t>
  </si>
  <si>
    <t>Narasimharaju K</t>
  </si>
  <si>
    <t>010-18-000048</t>
  </si>
  <si>
    <t>Improvements to Roads at Katteramma Temple Surrounding Areas in ward No 10 (Doddabommasandra) Vidyaranyapura Sub Division</t>
  </si>
  <si>
    <t>Executive Engineer,Karnataka Rural Infrastructure Development Ltd</t>
  </si>
  <si>
    <t>P1878</t>
  </si>
  <si>
    <t>18per - Works (Bhagyajyothi, Sooru / Neeru Yojane and General) (54 Lakhs / New Wards)</t>
  </si>
  <si>
    <t>010-17-000034</t>
  </si>
  <si>
    <t>Engagement of Gangman and Hiring of Troctor Tippers for cleaning and Maintenance of road side drains and other cleaning works in works in ward no10</t>
  </si>
  <si>
    <t>subbareddy K.V</t>
  </si>
  <si>
    <t>P3110</t>
  </si>
  <si>
    <t>14th Finance Commission Grant Works</t>
  </si>
  <si>
    <t>September</t>
  </si>
  <si>
    <t>010-18-000050</t>
  </si>
  <si>
    <t>Consultancy Services for Preparation of DPR (Which includes Survey Designs, Drawing,Estimate etc.,) and for Project Management Consultancy for Package No.04 (Package Consists of 28 Works)</t>
  </si>
  <si>
    <t>Karthik Rechan.R, Rudraprasad Consultants</t>
  </si>
  <si>
    <t>010-17-000035</t>
  </si>
  <si>
    <t>Providing CC Camera at Garbage Block Spots in ward no 10</t>
  </si>
  <si>
    <t>Executive Engineer, Karnataka Rural Infrastructure development Ltd,</t>
  </si>
  <si>
    <t>December</t>
  </si>
  <si>
    <t>010-19-000011</t>
  </si>
  <si>
    <t>Consultancy Services for Preparation of DPR (which includes Survey,Designs,Drawing, Estimate etc.,) and for Project Management Consultancy (Consultancy Services for Construction Supervision ,Project Management &amp; Quality Assurance for the works) For Improvements to roads and drains in Mutthurayaswamy layout Doddabommasandra Na in ward no 10.Est cost 55.00 Lakhs.</t>
  </si>
  <si>
    <t>Sri.C VEERAMMA TRANSHEIGHT CONSULTANTS PRIVATE LIMITED</t>
  </si>
  <si>
    <t>P3111</t>
  </si>
  <si>
    <t>State Finance Commission Untied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</si>
</sst>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workbookViewId="0">
      <selection activeCell="A2" sqref="A2:XFD22"/>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396</v>
      </c>
      <c r="B2" s="6" t="s">
        <v>28</v>
      </c>
      <c r="C2" s="7">
        <v>43567</v>
      </c>
      <c r="D2" s="8">
        <v>10</v>
      </c>
      <c r="E2" s="9" t="s">
        <v>41</v>
      </c>
      <c r="F2" s="8" t="s">
        <v>42</v>
      </c>
      <c r="G2" s="9" t="s">
        <v>43</v>
      </c>
      <c r="H2" s="8" t="str">
        <f>"000028"</f>
        <v>000028</v>
      </c>
      <c r="I2" s="7">
        <v>42737</v>
      </c>
      <c r="J2" s="8" t="str">
        <f>"000028"</f>
        <v>000028</v>
      </c>
      <c r="K2" s="7">
        <v>43111</v>
      </c>
      <c r="L2" s="8" t="str">
        <f>"000028"</f>
        <v>000028</v>
      </c>
      <c r="M2" s="7">
        <v>43111</v>
      </c>
      <c r="N2" s="8">
        <v>16</v>
      </c>
      <c r="O2" s="8" t="str">
        <f>"003876"</f>
        <v>003876</v>
      </c>
      <c r="P2" s="7">
        <v>43297</v>
      </c>
      <c r="Q2" s="10">
        <v>6.39018</v>
      </c>
      <c r="R2" s="10">
        <v>0.64900000000000002</v>
      </c>
      <c r="S2" s="10">
        <v>5.7411799999999999</v>
      </c>
      <c r="T2" s="8">
        <v>17</v>
      </c>
      <c r="U2" s="7">
        <v>43567</v>
      </c>
      <c r="V2" s="8">
        <v>9945535033</v>
      </c>
      <c r="W2" s="9" t="s">
        <v>44</v>
      </c>
      <c r="X2" s="8" t="s">
        <v>29</v>
      </c>
      <c r="Y2" s="9" t="s">
        <v>30</v>
      </c>
      <c r="Z2" s="8" t="s">
        <v>31</v>
      </c>
      <c r="AA2" s="9" t="s">
        <v>32</v>
      </c>
      <c r="AB2" s="10">
        <f t="shared" ref="AB2:AB11" si="0">Q2/100</f>
        <v>6.3901799999999995E-2</v>
      </c>
    </row>
    <row r="3" spans="1:28" s="4" customFormat="1" ht="13" x14ac:dyDescent="0.3">
      <c r="A3" s="5">
        <v>397</v>
      </c>
      <c r="B3" s="6" t="s">
        <v>28</v>
      </c>
      <c r="C3" s="7">
        <v>43571</v>
      </c>
      <c r="D3" s="8">
        <v>10</v>
      </c>
      <c r="E3" s="9" t="s">
        <v>41</v>
      </c>
      <c r="F3" s="8" t="s">
        <v>45</v>
      </c>
      <c r="G3" s="9" t="s">
        <v>46</v>
      </c>
      <c r="H3" s="8" t="str">
        <f>"000086"</f>
        <v>000086</v>
      </c>
      <c r="I3" s="7">
        <v>42909</v>
      </c>
      <c r="J3" s="8" t="str">
        <f>"000003"</f>
        <v>000003</v>
      </c>
      <c r="K3" s="7">
        <v>42984</v>
      </c>
      <c r="L3" s="8" t="str">
        <f>"000004"</f>
        <v>000004</v>
      </c>
      <c r="M3" s="7">
        <v>42984</v>
      </c>
      <c r="N3" s="8">
        <v>17</v>
      </c>
      <c r="O3" s="8" t="str">
        <f>"000398"</f>
        <v>000398</v>
      </c>
      <c r="P3" s="7">
        <v>43566</v>
      </c>
      <c r="Q3" s="10">
        <v>22.303280000000001</v>
      </c>
      <c r="R3" s="10">
        <v>1.15978</v>
      </c>
      <c r="S3" s="10">
        <v>21.1435</v>
      </c>
      <c r="T3" s="8">
        <v>19</v>
      </c>
      <c r="U3" s="7">
        <v>43571</v>
      </c>
      <c r="V3" s="8">
        <v>9448956136</v>
      </c>
      <c r="W3" s="9" t="s">
        <v>47</v>
      </c>
      <c r="X3" s="8" t="s">
        <v>48</v>
      </c>
      <c r="Y3" s="9" t="s">
        <v>49</v>
      </c>
      <c r="Z3" s="8" t="s">
        <v>39</v>
      </c>
      <c r="AA3" s="9" t="s">
        <v>40</v>
      </c>
      <c r="AB3" s="10">
        <f t="shared" si="0"/>
        <v>0.2230328</v>
      </c>
    </row>
    <row r="4" spans="1:28" s="4" customFormat="1" ht="13" x14ac:dyDescent="0.3">
      <c r="A4" s="5">
        <v>398</v>
      </c>
      <c r="B4" s="6" t="s">
        <v>28</v>
      </c>
      <c r="C4" s="7">
        <v>43575</v>
      </c>
      <c r="D4" s="8">
        <v>10</v>
      </c>
      <c r="E4" s="9" t="s">
        <v>41</v>
      </c>
      <c r="F4" s="8" t="s">
        <v>42</v>
      </c>
      <c r="G4" s="9" t="s">
        <v>43</v>
      </c>
      <c r="H4" s="8" t="str">
        <f>"000028"</f>
        <v>000028</v>
      </c>
      <c r="I4" s="7">
        <v>42737</v>
      </c>
      <c r="J4" s="8" t="str">
        <f>"000028"</f>
        <v>000028</v>
      </c>
      <c r="K4" s="7">
        <v>43111</v>
      </c>
      <c r="L4" s="8" t="str">
        <f>"000028"</f>
        <v>000028</v>
      </c>
      <c r="M4" s="7">
        <v>43111</v>
      </c>
      <c r="N4" s="8">
        <v>16</v>
      </c>
      <c r="O4" s="8" t="str">
        <f>"003876"</f>
        <v>003876</v>
      </c>
      <c r="P4" s="7">
        <v>43297</v>
      </c>
      <c r="Q4" s="10">
        <v>4.2601199999999997</v>
      </c>
      <c r="R4" s="10">
        <v>0.52037</v>
      </c>
      <c r="S4" s="10">
        <v>3.7397499999999999</v>
      </c>
      <c r="T4" s="8">
        <v>20</v>
      </c>
      <c r="U4" s="7">
        <v>43575</v>
      </c>
      <c r="V4" s="8">
        <v>9945535033</v>
      </c>
      <c r="W4" s="9" t="s">
        <v>44</v>
      </c>
      <c r="X4" s="8" t="s">
        <v>29</v>
      </c>
      <c r="Y4" s="9" t="s">
        <v>30</v>
      </c>
      <c r="Z4" s="8" t="s">
        <v>31</v>
      </c>
      <c r="AA4" s="9" t="s">
        <v>32</v>
      </c>
      <c r="AB4" s="10">
        <f t="shared" si="0"/>
        <v>4.2601199999999999E-2</v>
      </c>
    </row>
    <row r="5" spans="1:28" s="4" customFormat="1" ht="13" x14ac:dyDescent="0.3">
      <c r="A5" s="5">
        <v>399</v>
      </c>
      <c r="B5" s="6" t="s">
        <v>28</v>
      </c>
      <c r="C5" s="7">
        <v>43580</v>
      </c>
      <c r="D5" s="8">
        <v>10</v>
      </c>
      <c r="E5" s="9" t="s">
        <v>41</v>
      </c>
      <c r="F5" s="8" t="s">
        <v>50</v>
      </c>
      <c r="G5" s="9" t="s">
        <v>51</v>
      </c>
      <c r="H5" s="8" t="str">
        <f>"000314"</f>
        <v>000314</v>
      </c>
      <c r="I5" s="7">
        <v>42416</v>
      </c>
      <c r="J5" s="8" t="str">
        <f>"000301"</f>
        <v>000301</v>
      </c>
      <c r="K5" s="7">
        <v>42826</v>
      </c>
      <c r="L5" s="8" t="str">
        <f>"000214"</f>
        <v>000214</v>
      </c>
      <c r="M5" s="7">
        <v>42916</v>
      </c>
      <c r="N5" s="8">
        <v>16</v>
      </c>
      <c r="O5" s="8" t="str">
        <f>"000733"</f>
        <v>000733</v>
      </c>
      <c r="P5" s="7">
        <v>43578</v>
      </c>
      <c r="Q5" s="10">
        <v>23.095500000000001</v>
      </c>
      <c r="R5" s="10">
        <v>1.7571300000000001</v>
      </c>
      <c r="S5" s="10">
        <v>21.338370000000001</v>
      </c>
      <c r="T5" s="8">
        <v>28</v>
      </c>
      <c r="U5" s="7">
        <v>43580</v>
      </c>
      <c r="V5" s="8">
        <v>9448429329</v>
      </c>
      <c r="W5" s="9" t="s">
        <v>52</v>
      </c>
      <c r="X5" s="8" t="s">
        <v>37</v>
      </c>
      <c r="Y5" s="9" t="s">
        <v>38</v>
      </c>
      <c r="Z5" s="8" t="s">
        <v>39</v>
      </c>
      <c r="AA5" s="9" t="s">
        <v>40</v>
      </c>
      <c r="AB5" s="10">
        <f t="shared" si="0"/>
        <v>0.23095500000000002</v>
      </c>
    </row>
    <row r="6" spans="1:28" s="4" customFormat="1" ht="13" x14ac:dyDescent="0.3">
      <c r="A6" s="5">
        <v>400</v>
      </c>
      <c r="B6" s="6" t="s">
        <v>28</v>
      </c>
      <c r="C6" s="7">
        <v>43580</v>
      </c>
      <c r="D6" s="8">
        <v>10</v>
      </c>
      <c r="E6" s="9" t="s">
        <v>41</v>
      </c>
      <c r="F6" s="8" t="s">
        <v>42</v>
      </c>
      <c r="G6" s="9" t="s">
        <v>43</v>
      </c>
      <c r="H6" s="8" t="str">
        <f>"000028"</f>
        <v>000028</v>
      </c>
      <c r="I6" s="7">
        <v>42737</v>
      </c>
      <c r="J6" s="8" t="str">
        <f>"000028"</f>
        <v>000028</v>
      </c>
      <c r="K6" s="7">
        <v>43111</v>
      </c>
      <c r="L6" s="8" t="str">
        <f>"000028"</f>
        <v>000028</v>
      </c>
      <c r="M6" s="7">
        <v>43111</v>
      </c>
      <c r="N6" s="8">
        <v>16</v>
      </c>
      <c r="O6" s="8" t="str">
        <f>"003876"</f>
        <v>003876</v>
      </c>
      <c r="P6" s="7">
        <v>43297</v>
      </c>
      <c r="Q6" s="10">
        <v>2.1273300000000002</v>
      </c>
      <c r="R6" s="10">
        <v>0.26458999999999999</v>
      </c>
      <c r="S6" s="10">
        <v>1.8627400000000001</v>
      </c>
      <c r="T6" s="8">
        <v>29</v>
      </c>
      <c r="U6" s="7">
        <v>43580</v>
      </c>
      <c r="V6" s="8">
        <v>9945535033</v>
      </c>
      <c r="W6" s="9" t="s">
        <v>44</v>
      </c>
      <c r="X6" s="8" t="s">
        <v>29</v>
      </c>
      <c r="Y6" s="9" t="s">
        <v>30</v>
      </c>
      <c r="Z6" s="8" t="s">
        <v>31</v>
      </c>
      <c r="AA6" s="9" t="s">
        <v>32</v>
      </c>
      <c r="AB6" s="10">
        <f t="shared" si="0"/>
        <v>2.1273300000000002E-2</v>
      </c>
    </row>
    <row r="7" spans="1:28" s="4" customFormat="1" ht="13" x14ac:dyDescent="0.3">
      <c r="A7" s="5">
        <v>401</v>
      </c>
      <c r="B7" s="6" t="s">
        <v>36</v>
      </c>
      <c r="C7" s="7">
        <v>43602</v>
      </c>
      <c r="D7" s="8">
        <v>10</v>
      </c>
      <c r="E7" s="9" t="s">
        <v>41</v>
      </c>
      <c r="F7" s="8" t="s">
        <v>56</v>
      </c>
      <c r="G7" s="9" t="s">
        <v>57</v>
      </c>
      <c r="H7" s="8" t="str">
        <f>"000265"</f>
        <v>000265</v>
      </c>
      <c r="I7" s="7">
        <v>42825</v>
      </c>
      <c r="J7" s="8" t="str">
        <f>"000001"</f>
        <v>000001</v>
      </c>
      <c r="K7" s="7">
        <v>42978</v>
      </c>
      <c r="L7" s="8" t="str">
        <f>"000003"</f>
        <v>000003</v>
      </c>
      <c r="M7" s="7">
        <v>42978</v>
      </c>
      <c r="N7" s="8">
        <v>17</v>
      </c>
      <c r="O7" s="8" t="str">
        <f>"001522"</f>
        <v>001522</v>
      </c>
      <c r="P7" s="7">
        <v>43599</v>
      </c>
      <c r="Q7" s="10">
        <v>4.5739299999999998</v>
      </c>
      <c r="R7" s="10">
        <v>0.18753</v>
      </c>
      <c r="S7" s="10">
        <v>4.3864000000000001</v>
      </c>
      <c r="T7" s="8">
        <v>49</v>
      </c>
      <c r="U7" s="7">
        <v>43602</v>
      </c>
      <c r="V7" s="8">
        <v>9980496926</v>
      </c>
      <c r="W7" s="9" t="s">
        <v>58</v>
      </c>
      <c r="X7" s="8" t="s">
        <v>34</v>
      </c>
      <c r="Y7" s="9" t="s">
        <v>35</v>
      </c>
      <c r="Z7" s="8" t="s">
        <v>39</v>
      </c>
      <c r="AA7" s="9" t="s">
        <v>40</v>
      </c>
      <c r="AB7" s="10">
        <f t="shared" si="0"/>
        <v>4.5739299999999997E-2</v>
      </c>
    </row>
    <row r="8" spans="1:28" s="4" customFormat="1" ht="13" x14ac:dyDescent="0.3">
      <c r="A8" s="5">
        <v>402</v>
      </c>
      <c r="B8" s="6" t="s">
        <v>36</v>
      </c>
      <c r="C8" s="7">
        <v>43602</v>
      </c>
      <c r="D8" s="8">
        <v>10</v>
      </c>
      <c r="E8" s="9" t="s">
        <v>41</v>
      </c>
      <c r="F8" s="8" t="s">
        <v>59</v>
      </c>
      <c r="G8" s="9" t="s">
        <v>60</v>
      </c>
      <c r="H8" s="8" t="str">
        <f>"000085"</f>
        <v>000085</v>
      </c>
      <c r="I8" s="7">
        <v>42909</v>
      </c>
      <c r="J8" s="8" t="str">
        <f>"000002"</f>
        <v>000002</v>
      </c>
      <c r="K8" s="7">
        <v>42984</v>
      </c>
      <c r="L8" s="8" t="str">
        <f>"000005"</f>
        <v>000005</v>
      </c>
      <c r="M8" s="7">
        <v>42984</v>
      </c>
      <c r="N8" s="8">
        <v>17</v>
      </c>
      <c r="O8" s="8" t="str">
        <f>"001524"</f>
        <v>001524</v>
      </c>
      <c r="P8" s="7">
        <v>43599</v>
      </c>
      <c r="Q8" s="10">
        <v>22.260490000000001</v>
      </c>
      <c r="R8" s="10">
        <v>1.1575299999999999</v>
      </c>
      <c r="S8" s="10">
        <v>21.102959999999999</v>
      </c>
      <c r="T8" s="8">
        <v>49</v>
      </c>
      <c r="U8" s="7">
        <v>43602</v>
      </c>
      <c r="V8" s="8">
        <v>9448956136</v>
      </c>
      <c r="W8" s="9" t="s">
        <v>47</v>
      </c>
      <c r="X8" s="8" t="s">
        <v>48</v>
      </c>
      <c r="Y8" s="9" t="s">
        <v>49</v>
      </c>
      <c r="Z8" s="8" t="s">
        <v>39</v>
      </c>
      <c r="AA8" s="9" t="s">
        <v>40</v>
      </c>
      <c r="AB8" s="10">
        <f t="shared" si="0"/>
        <v>0.22260489999999999</v>
      </c>
    </row>
    <row r="9" spans="1:28" s="4" customFormat="1" ht="13" x14ac:dyDescent="0.3">
      <c r="A9" s="5">
        <v>403</v>
      </c>
      <c r="B9" s="6" t="s">
        <v>36</v>
      </c>
      <c r="C9" s="7">
        <v>43602</v>
      </c>
      <c r="D9" s="8">
        <v>10</v>
      </c>
      <c r="E9" s="9" t="s">
        <v>41</v>
      </c>
      <c r="F9" s="8" t="s">
        <v>61</v>
      </c>
      <c r="G9" s="9" t="s">
        <v>62</v>
      </c>
      <c r="H9" s="8" t="str">
        <f>"000083"</f>
        <v>000083</v>
      </c>
      <c r="I9" s="7">
        <v>42909</v>
      </c>
      <c r="J9" s="8" t="str">
        <f>"000009"</f>
        <v>000009</v>
      </c>
      <c r="K9" s="7">
        <v>43001</v>
      </c>
      <c r="L9" s="8" t="str">
        <f>"000023"</f>
        <v>000023</v>
      </c>
      <c r="M9" s="7">
        <v>43001</v>
      </c>
      <c r="N9" s="8">
        <v>17</v>
      </c>
      <c r="O9" s="8" t="str">
        <f>"001568"</f>
        <v>001568</v>
      </c>
      <c r="P9" s="7">
        <v>43599</v>
      </c>
      <c r="Q9" s="10">
        <v>17.96405</v>
      </c>
      <c r="R9" s="10">
        <v>0.93411999999999995</v>
      </c>
      <c r="S9" s="10">
        <v>17.02993</v>
      </c>
      <c r="T9" s="8">
        <v>49</v>
      </c>
      <c r="U9" s="7">
        <v>43602</v>
      </c>
      <c r="V9" s="8">
        <v>9448034435</v>
      </c>
      <c r="W9" s="9" t="s">
        <v>55</v>
      </c>
      <c r="X9" s="8" t="s">
        <v>48</v>
      </c>
      <c r="Y9" s="9" t="s">
        <v>49</v>
      </c>
      <c r="Z9" s="8" t="s">
        <v>39</v>
      </c>
      <c r="AA9" s="9" t="s">
        <v>40</v>
      </c>
      <c r="AB9" s="10">
        <f t="shared" si="0"/>
        <v>0.17964050000000001</v>
      </c>
    </row>
    <row r="10" spans="1:28" s="4" customFormat="1" ht="13" x14ac:dyDescent="0.3">
      <c r="A10" s="5">
        <v>404</v>
      </c>
      <c r="B10" s="6" t="s">
        <v>36</v>
      </c>
      <c r="C10" s="7">
        <v>43602</v>
      </c>
      <c r="D10" s="8">
        <v>10</v>
      </c>
      <c r="E10" s="9" t="s">
        <v>41</v>
      </c>
      <c r="F10" s="8" t="s">
        <v>63</v>
      </c>
      <c r="G10" s="9" t="s">
        <v>64</v>
      </c>
      <c r="H10" s="8" t="str">
        <f>"000084"</f>
        <v>000084</v>
      </c>
      <c r="I10" s="7">
        <v>42909</v>
      </c>
      <c r="J10" s="8" t="str">
        <f>"000015"</f>
        <v>000015</v>
      </c>
      <c r="K10" s="7">
        <v>43006</v>
      </c>
      <c r="L10" s="8" t="str">
        <f>"000029"</f>
        <v>000029</v>
      </c>
      <c r="M10" s="7">
        <v>43006</v>
      </c>
      <c r="N10" s="8">
        <v>17</v>
      </c>
      <c r="O10" s="8" t="str">
        <f>"001571"</f>
        <v>001571</v>
      </c>
      <c r="P10" s="7">
        <v>43599</v>
      </c>
      <c r="Q10" s="10">
        <v>9.0078700000000005</v>
      </c>
      <c r="R10" s="10">
        <v>0.47742000000000001</v>
      </c>
      <c r="S10" s="10">
        <v>8.5304500000000001</v>
      </c>
      <c r="T10" s="8">
        <v>49</v>
      </c>
      <c r="U10" s="7">
        <v>43602</v>
      </c>
      <c r="V10" s="8">
        <v>9448034435</v>
      </c>
      <c r="W10" s="9" t="s">
        <v>55</v>
      </c>
      <c r="X10" s="8" t="s">
        <v>48</v>
      </c>
      <c r="Y10" s="9" t="s">
        <v>49</v>
      </c>
      <c r="Z10" s="8" t="s">
        <v>39</v>
      </c>
      <c r="AA10" s="9" t="s">
        <v>40</v>
      </c>
      <c r="AB10" s="10">
        <f t="shared" si="0"/>
        <v>9.0078700000000012E-2</v>
      </c>
    </row>
    <row r="11" spans="1:28" s="4" customFormat="1" ht="13" x14ac:dyDescent="0.3">
      <c r="A11" s="5">
        <v>405</v>
      </c>
      <c r="B11" s="6" t="s">
        <v>36</v>
      </c>
      <c r="C11" s="7">
        <v>43606</v>
      </c>
      <c r="D11" s="8">
        <v>10</v>
      </c>
      <c r="E11" s="9" t="s">
        <v>41</v>
      </c>
      <c r="F11" s="8" t="s">
        <v>42</v>
      </c>
      <c r="G11" s="9" t="s">
        <v>43</v>
      </c>
      <c r="H11" s="8" t="str">
        <f>"000028"</f>
        <v>000028</v>
      </c>
      <c r="I11" s="7">
        <v>42737</v>
      </c>
      <c r="J11" s="8" t="str">
        <f>"000028"</f>
        <v>000028</v>
      </c>
      <c r="K11" s="7">
        <v>43111</v>
      </c>
      <c r="L11" s="8" t="str">
        <f>"000028"</f>
        <v>000028</v>
      </c>
      <c r="M11" s="7">
        <v>43111</v>
      </c>
      <c r="N11" s="8">
        <v>16</v>
      </c>
      <c r="O11" s="8" t="str">
        <f>"003876"</f>
        <v>003876</v>
      </c>
      <c r="P11" s="7">
        <v>43297</v>
      </c>
      <c r="Q11" s="10">
        <v>3.1909900000000002</v>
      </c>
      <c r="R11" s="10">
        <v>0.38039000000000001</v>
      </c>
      <c r="S11" s="10">
        <v>2.8106</v>
      </c>
      <c r="T11" s="8">
        <v>55</v>
      </c>
      <c r="U11" s="7">
        <v>43606</v>
      </c>
      <c r="V11" s="8">
        <v>9945535033</v>
      </c>
      <c r="W11" s="9" t="s">
        <v>44</v>
      </c>
      <c r="X11" s="8" t="s">
        <v>29</v>
      </c>
      <c r="Y11" s="9" t="s">
        <v>30</v>
      </c>
      <c r="Z11" s="8" t="s">
        <v>31</v>
      </c>
      <c r="AA11" s="9" t="s">
        <v>32</v>
      </c>
      <c r="AB11" s="10">
        <f t="shared" si="0"/>
        <v>3.1909900000000005E-2</v>
      </c>
    </row>
    <row r="12" spans="1:28" s="4" customFormat="1" ht="13" x14ac:dyDescent="0.3">
      <c r="A12" s="5">
        <v>406</v>
      </c>
      <c r="B12" s="6" t="s">
        <v>33</v>
      </c>
      <c r="C12" s="7">
        <v>43628</v>
      </c>
      <c r="D12" s="8">
        <v>10</v>
      </c>
      <c r="E12" s="9" t="s">
        <v>41</v>
      </c>
      <c r="F12" s="8" t="s">
        <v>53</v>
      </c>
      <c r="G12" s="9" t="s">
        <v>54</v>
      </c>
      <c r="H12" s="8" t="str">
        <f>"000082"</f>
        <v>000082</v>
      </c>
      <c r="I12" s="7">
        <v>42909</v>
      </c>
      <c r="J12" s="8" t="str">
        <f>"000024"</f>
        <v>000024</v>
      </c>
      <c r="K12" s="7">
        <v>43080</v>
      </c>
      <c r="L12" s="8" t="str">
        <f>"000064"</f>
        <v>000064</v>
      </c>
      <c r="M12" s="7">
        <v>43085</v>
      </c>
      <c r="N12" s="8">
        <v>17</v>
      </c>
      <c r="O12" s="8" t="str">
        <f>"002617"</f>
        <v>002617</v>
      </c>
      <c r="P12" s="7">
        <v>43627</v>
      </c>
      <c r="Q12" s="10">
        <v>17.628530000000001</v>
      </c>
      <c r="R12" s="10">
        <v>0.87263000000000002</v>
      </c>
      <c r="S12" s="10">
        <v>16.7559</v>
      </c>
      <c r="T12" s="8">
        <v>76</v>
      </c>
      <c r="U12" s="7">
        <v>43628</v>
      </c>
      <c r="V12" s="8">
        <v>9448034435</v>
      </c>
      <c r="W12" s="9" t="s">
        <v>55</v>
      </c>
      <c r="X12" s="8" t="s">
        <v>48</v>
      </c>
      <c r="Y12" s="9" t="s">
        <v>49</v>
      </c>
      <c r="Z12" s="8" t="s">
        <v>39</v>
      </c>
      <c r="AA12" s="9" t="s">
        <v>40</v>
      </c>
      <c r="AB12" s="10">
        <v>0.17628530000000001</v>
      </c>
    </row>
    <row r="13" spans="1:28" s="4" customFormat="1" ht="13" x14ac:dyDescent="0.3">
      <c r="A13" s="5">
        <v>407</v>
      </c>
      <c r="B13" s="6" t="s">
        <v>65</v>
      </c>
      <c r="C13" s="7">
        <v>43664</v>
      </c>
      <c r="D13" s="8">
        <v>10</v>
      </c>
      <c r="E13" s="9" t="s">
        <v>41</v>
      </c>
      <c r="F13" s="8" t="s">
        <v>66</v>
      </c>
      <c r="G13" s="11" t="s">
        <v>67</v>
      </c>
      <c r="H13" s="8" t="str">
        <f>"000078"</f>
        <v>000078</v>
      </c>
      <c r="I13" s="7">
        <v>43159</v>
      </c>
      <c r="J13" s="8" t="str">
        <f>"000025"</f>
        <v>000025</v>
      </c>
      <c r="K13" s="7">
        <v>43265</v>
      </c>
      <c r="L13" s="8" t="str">
        <f>"000029"</f>
        <v>000029</v>
      </c>
      <c r="M13" s="7">
        <v>43266</v>
      </c>
      <c r="N13" s="8">
        <v>18</v>
      </c>
      <c r="O13" s="8" t="str">
        <f>"003471"</f>
        <v>003471</v>
      </c>
      <c r="P13" s="7">
        <v>43662</v>
      </c>
      <c r="Q13" s="12">
        <v>29.99287</v>
      </c>
      <c r="R13" s="12">
        <v>2.4654099999999999</v>
      </c>
      <c r="S13" s="12">
        <v>27.527460000000001</v>
      </c>
      <c r="T13" s="8">
        <v>116</v>
      </c>
      <c r="U13" s="7">
        <v>43664</v>
      </c>
      <c r="V13" s="8">
        <v>9449863065</v>
      </c>
      <c r="W13" s="11" t="s">
        <v>68</v>
      </c>
      <c r="X13" s="8" t="s">
        <v>69</v>
      </c>
      <c r="Y13" s="11" t="s">
        <v>70</v>
      </c>
      <c r="Z13" s="8" t="s">
        <v>39</v>
      </c>
      <c r="AA13" s="11" t="s">
        <v>40</v>
      </c>
      <c r="AB13" s="12">
        <f t="shared" ref="AB13:AB21" si="1">Q13/100</f>
        <v>0.29992869999999999</v>
      </c>
    </row>
    <row r="14" spans="1:28" s="4" customFormat="1" ht="13" x14ac:dyDescent="0.3">
      <c r="A14" s="5">
        <v>408</v>
      </c>
      <c r="B14" s="6" t="s">
        <v>65</v>
      </c>
      <c r="C14" s="7">
        <v>43668</v>
      </c>
      <c r="D14" s="8">
        <v>10</v>
      </c>
      <c r="E14" s="9" t="s">
        <v>41</v>
      </c>
      <c r="F14" s="8" t="s">
        <v>71</v>
      </c>
      <c r="G14" s="11" t="s">
        <v>72</v>
      </c>
      <c r="H14" s="8" t="str">
        <f>"000220"</f>
        <v>000220</v>
      </c>
      <c r="I14" s="7">
        <v>43495</v>
      </c>
      <c r="J14" s="8" t="str">
        <f>"000016"</f>
        <v>000016</v>
      </c>
      <c r="K14" s="7">
        <v>43636</v>
      </c>
      <c r="L14" s="8" t="str">
        <f>"000046"</f>
        <v>000046</v>
      </c>
      <c r="M14" s="7">
        <v>43636</v>
      </c>
      <c r="N14" s="8">
        <v>18</v>
      </c>
      <c r="O14" s="8" t="str">
        <f>"003703"</f>
        <v>003703</v>
      </c>
      <c r="P14" s="7">
        <v>43664</v>
      </c>
      <c r="Q14" s="12">
        <v>48.43665</v>
      </c>
      <c r="R14" s="12">
        <v>2.4095</v>
      </c>
      <c r="S14" s="12">
        <v>46.027149999999999</v>
      </c>
      <c r="T14" s="8">
        <v>120</v>
      </c>
      <c r="U14" s="7">
        <v>43668</v>
      </c>
      <c r="V14" s="8">
        <v>9343403995</v>
      </c>
      <c r="W14" s="11" t="s">
        <v>73</v>
      </c>
      <c r="X14" s="8" t="s">
        <v>74</v>
      </c>
      <c r="Y14" s="11" t="s">
        <v>75</v>
      </c>
      <c r="Z14" s="8" t="s">
        <v>39</v>
      </c>
      <c r="AA14" s="11" t="s">
        <v>40</v>
      </c>
      <c r="AB14" s="12">
        <f t="shared" si="1"/>
        <v>0.48436649999999998</v>
      </c>
    </row>
    <row r="15" spans="1:28" s="4" customFormat="1" ht="13" x14ac:dyDescent="0.3">
      <c r="A15" s="5">
        <v>409</v>
      </c>
      <c r="B15" s="6" t="s">
        <v>65</v>
      </c>
      <c r="C15" s="7">
        <v>43668</v>
      </c>
      <c r="D15" s="8">
        <v>10</v>
      </c>
      <c r="E15" s="9" t="s">
        <v>41</v>
      </c>
      <c r="F15" s="8" t="s">
        <v>76</v>
      </c>
      <c r="G15" s="11" t="s">
        <v>77</v>
      </c>
      <c r="H15" s="8" t="str">
        <f>"000219"</f>
        <v>000219</v>
      </c>
      <c r="I15" s="7">
        <v>43495</v>
      </c>
      <c r="J15" s="8" t="str">
        <f>"000015"</f>
        <v>000015</v>
      </c>
      <c r="K15" s="7">
        <v>43634</v>
      </c>
      <c r="L15" s="8" t="str">
        <f>"000045"</f>
        <v>000045</v>
      </c>
      <c r="M15" s="7">
        <v>43634</v>
      </c>
      <c r="N15" s="8">
        <v>18</v>
      </c>
      <c r="O15" s="8" t="str">
        <f>"003706"</f>
        <v>003706</v>
      </c>
      <c r="P15" s="7">
        <v>43664</v>
      </c>
      <c r="Q15" s="12">
        <v>45.037579999999998</v>
      </c>
      <c r="R15" s="12">
        <v>2.27793</v>
      </c>
      <c r="S15" s="12">
        <v>42.759650000000001</v>
      </c>
      <c r="T15" s="8">
        <v>120</v>
      </c>
      <c r="U15" s="7">
        <v>43668</v>
      </c>
      <c r="V15" s="8">
        <v>9448956136</v>
      </c>
      <c r="W15" s="11" t="s">
        <v>47</v>
      </c>
      <c r="X15" s="8" t="s">
        <v>74</v>
      </c>
      <c r="Y15" s="11" t="s">
        <v>75</v>
      </c>
      <c r="Z15" s="8" t="s">
        <v>39</v>
      </c>
      <c r="AA15" s="11" t="s">
        <v>40</v>
      </c>
      <c r="AB15" s="12">
        <f t="shared" si="1"/>
        <v>0.45037579999999999</v>
      </c>
    </row>
    <row r="16" spans="1:28" s="4" customFormat="1" ht="13" x14ac:dyDescent="0.3">
      <c r="A16" s="5">
        <v>410</v>
      </c>
      <c r="B16" s="6" t="s">
        <v>65</v>
      </c>
      <c r="C16" s="7">
        <v>43669</v>
      </c>
      <c r="D16" s="8">
        <v>10</v>
      </c>
      <c r="E16" s="9" t="s">
        <v>41</v>
      </c>
      <c r="F16" s="8" t="s">
        <v>78</v>
      </c>
      <c r="G16" s="11" t="s">
        <v>79</v>
      </c>
      <c r="H16" s="8" t="str">
        <f>"000016"</f>
        <v>000016</v>
      </c>
      <c r="I16" s="7">
        <v>42832</v>
      </c>
      <c r="J16" s="8" t="str">
        <f>"000041"</f>
        <v>000041</v>
      </c>
      <c r="K16" s="7">
        <v>43146</v>
      </c>
      <c r="L16" s="8" t="str">
        <f>"000108"</f>
        <v>000108</v>
      </c>
      <c r="M16" s="7">
        <v>43150</v>
      </c>
      <c r="N16" s="8">
        <v>17</v>
      </c>
      <c r="O16" s="8" t="str">
        <f>"003692"</f>
        <v>003692</v>
      </c>
      <c r="P16" s="7">
        <v>43664</v>
      </c>
      <c r="Q16" s="12">
        <v>22.598780000000001</v>
      </c>
      <c r="R16" s="12">
        <v>0.71172000000000002</v>
      </c>
      <c r="S16" s="12">
        <v>21.887060000000002</v>
      </c>
      <c r="T16" s="8">
        <v>122</v>
      </c>
      <c r="U16" s="7">
        <v>43669</v>
      </c>
      <c r="V16" s="8">
        <v>9448083246</v>
      </c>
      <c r="W16" s="11" t="s">
        <v>80</v>
      </c>
      <c r="X16" s="8" t="s">
        <v>34</v>
      </c>
      <c r="Y16" s="11" t="s">
        <v>35</v>
      </c>
      <c r="Z16" s="8" t="s">
        <v>39</v>
      </c>
      <c r="AA16" s="11" t="s">
        <v>40</v>
      </c>
      <c r="AB16" s="12">
        <f t="shared" si="1"/>
        <v>0.22598780000000002</v>
      </c>
    </row>
    <row r="17" spans="1:28" s="4" customFormat="1" ht="13" x14ac:dyDescent="0.3">
      <c r="A17" s="5">
        <v>411</v>
      </c>
      <c r="B17" s="6" t="s">
        <v>65</v>
      </c>
      <c r="C17" s="7">
        <v>43672</v>
      </c>
      <c r="D17" s="8">
        <v>10</v>
      </c>
      <c r="E17" s="9" t="s">
        <v>41</v>
      </c>
      <c r="F17" s="8" t="s">
        <v>81</v>
      </c>
      <c r="G17" s="11" t="s">
        <v>82</v>
      </c>
      <c r="H17" s="8" t="str">
        <f>"000060"</f>
        <v>000060</v>
      </c>
      <c r="I17" s="7">
        <v>43304</v>
      </c>
      <c r="J17" s="8" t="str">
        <f>"000095"</f>
        <v>000095</v>
      </c>
      <c r="K17" s="7">
        <v>43515</v>
      </c>
      <c r="L17" s="8" t="str">
        <f>"000227"</f>
        <v>000227</v>
      </c>
      <c r="M17" s="7">
        <v>43515</v>
      </c>
      <c r="N17" s="8">
        <v>18</v>
      </c>
      <c r="O17" s="8" t="str">
        <f>"003791"</f>
        <v>003791</v>
      </c>
      <c r="P17" s="7">
        <v>43665</v>
      </c>
      <c r="Q17" s="12">
        <v>34.993929999999999</v>
      </c>
      <c r="R17" s="12">
        <v>3.8828399999999998</v>
      </c>
      <c r="S17" s="12">
        <v>31.111090000000001</v>
      </c>
      <c r="T17" s="8">
        <v>127</v>
      </c>
      <c r="U17" s="7">
        <v>43672</v>
      </c>
      <c r="V17" s="8">
        <v>9449863065</v>
      </c>
      <c r="W17" s="11" t="s">
        <v>83</v>
      </c>
      <c r="X17" s="8" t="s">
        <v>84</v>
      </c>
      <c r="Y17" s="11" t="s">
        <v>85</v>
      </c>
      <c r="Z17" s="8" t="s">
        <v>39</v>
      </c>
      <c r="AA17" s="11" t="s">
        <v>40</v>
      </c>
      <c r="AB17" s="12">
        <f t="shared" si="1"/>
        <v>0.34993930000000001</v>
      </c>
    </row>
    <row r="18" spans="1:28" s="4" customFormat="1" ht="13" x14ac:dyDescent="0.3">
      <c r="A18" s="5">
        <v>412</v>
      </c>
      <c r="B18" s="6" t="s">
        <v>65</v>
      </c>
      <c r="C18" s="7">
        <v>43672</v>
      </c>
      <c r="D18" s="8">
        <v>10</v>
      </c>
      <c r="E18" s="9" t="s">
        <v>41</v>
      </c>
      <c r="F18" s="8" t="s">
        <v>86</v>
      </c>
      <c r="G18" s="11" t="s">
        <v>87</v>
      </c>
      <c r="H18" s="8" t="str">
        <f>"000109"</f>
        <v>000109</v>
      </c>
      <c r="I18" s="7">
        <v>43172</v>
      </c>
      <c r="J18" s="8" t="str">
        <f>"000072"</f>
        <v>000072</v>
      </c>
      <c r="K18" s="7">
        <v>43431</v>
      </c>
      <c r="L18" s="8" t="str">
        <f>"000159"</f>
        <v>000159</v>
      </c>
      <c r="M18" s="7">
        <v>43435</v>
      </c>
      <c r="N18" s="8">
        <v>17</v>
      </c>
      <c r="O18" s="8" t="str">
        <f>"003929"</f>
        <v>003929</v>
      </c>
      <c r="P18" s="7">
        <v>43669</v>
      </c>
      <c r="Q18" s="12">
        <v>10.530480000000001</v>
      </c>
      <c r="R18" s="12">
        <v>0.40916999999999998</v>
      </c>
      <c r="S18" s="12">
        <v>10.121309999999999</v>
      </c>
      <c r="T18" s="8">
        <v>128</v>
      </c>
      <c r="U18" s="7">
        <v>43672</v>
      </c>
      <c r="V18" s="8">
        <v>9980915550</v>
      </c>
      <c r="W18" s="11" t="s">
        <v>88</v>
      </c>
      <c r="X18" s="8" t="s">
        <v>89</v>
      </c>
      <c r="Y18" s="11" t="s">
        <v>90</v>
      </c>
      <c r="Z18" s="8" t="s">
        <v>39</v>
      </c>
      <c r="AA18" s="11" t="s">
        <v>40</v>
      </c>
      <c r="AB18" s="12">
        <f t="shared" si="1"/>
        <v>0.1053048</v>
      </c>
    </row>
    <row r="19" spans="1:28" s="4" customFormat="1" ht="13" x14ac:dyDescent="0.3">
      <c r="A19" s="5">
        <v>413</v>
      </c>
      <c r="B19" s="6" t="s">
        <v>91</v>
      </c>
      <c r="C19" s="7">
        <v>43721</v>
      </c>
      <c r="D19" s="8">
        <v>10</v>
      </c>
      <c r="E19" s="9" t="s">
        <v>41</v>
      </c>
      <c r="F19" s="8" t="s">
        <v>92</v>
      </c>
      <c r="G19" s="11" t="s">
        <v>93</v>
      </c>
      <c r="H19" s="8" t="str">
        <f>"000116"</f>
        <v>000116</v>
      </c>
      <c r="I19" s="7">
        <v>43179</v>
      </c>
      <c r="J19" s="8" t="str">
        <f>"000024"</f>
        <v>000024</v>
      </c>
      <c r="K19" s="7">
        <v>43666</v>
      </c>
      <c r="L19" s="8" t="str">
        <f>"000059"</f>
        <v>000059</v>
      </c>
      <c r="M19" s="7">
        <v>43666</v>
      </c>
      <c r="N19" s="8">
        <v>18</v>
      </c>
      <c r="O19" s="8" t="str">
        <f>"005058"</f>
        <v>005058</v>
      </c>
      <c r="P19" s="7">
        <v>43720</v>
      </c>
      <c r="Q19" s="12">
        <v>12.11237</v>
      </c>
      <c r="R19" s="12">
        <v>1.2112400000000001</v>
      </c>
      <c r="S19" s="12">
        <v>10.90113</v>
      </c>
      <c r="T19" s="8">
        <v>185</v>
      </c>
      <c r="U19" s="7">
        <v>43721</v>
      </c>
      <c r="V19" s="8">
        <v>9972924526</v>
      </c>
      <c r="W19" s="11" t="s">
        <v>94</v>
      </c>
      <c r="X19" s="8" t="s">
        <v>74</v>
      </c>
      <c r="Y19" s="11" t="s">
        <v>75</v>
      </c>
      <c r="Z19" s="8" t="s">
        <v>39</v>
      </c>
      <c r="AA19" s="11" t="s">
        <v>40</v>
      </c>
      <c r="AB19" s="12">
        <f t="shared" si="1"/>
        <v>0.1211237</v>
      </c>
    </row>
    <row r="20" spans="1:28" s="4" customFormat="1" ht="13" x14ac:dyDescent="0.3">
      <c r="A20" s="5">
        <v>414</v>
      </c>
      <c r="B20" s="6" t="s">
        <v>91</v>
      </c>
      <c r="C20" s="7">
        <v>43726</v>
      </c>
      <c r="D20" s="8">
        <v>10</v>
      </c>
      <c r="E20" s="9" t="s">
        <v>41</v>
      </c>
      <c r="F20" s="8" t="s">
        <v>95</v>
      </c>
      <c r="G20" s="11" t="s">
        <v>96</v>
      </c>
      <c r="H20" s="8" t="str">
        <f>"000172"</f>
        <v>000172</v>
      </c>
      <c r="I20" s="7">
        <v>43438</v>
      </c>
      <c r="J20" s="8" t="str">
        <f>"000018"</f>
        <v>000018</v>
      </c>
      <c r="K20" s="7">
        <v>43645</v>
      </c>
      <c r="L20" s="8" t="str">
        <f>"000051"</f>
        <v>000051</v>
      </c>
      <c r="M20" s="7">
        <v>43645</v>
      </c>
      <c r="N20" s="8">
        <v>17</v>
      </c>
      <c r="O20" s="8" t="str">
        <f>"005037"</f>
        <v>005037</v>
      </c>
      <c r="P20" s="7">
        <v>43720</v>
      </c>
      <c r="Q20" s="12">
        <v>9.9900699999999993</v>
      </c>
      <c r="R20" s="12">
        <v>0.38819999999999999</v>
      </c>
      <c r="S20" s="12">
        <v>9.6018699999999999</v>
      </c>
      <c r="T20" s="8">
        <v>191</v>
      </c>
      <c r="U20" s="7">
        <v>43726</v>
      </c>
      <c r="V20" s="8">
        <v>9449863065</v>
      </c>
      <c r="W20" s="11" t="s">
        <v>97</v>
      </c>
      <c r="X20" s="8" t="s">
        <v>89</v>
      </c>
      <c r="Y20" s="11" t="s">
        <v>90</v>
      </c>
      <c r="Z20" s="8" t="s">
        <v>39</v>
      </c>
      <c r="AA20" s="11" t="s">
        <v>40</v>
      </c>
      <c r="AB20" s="12">
        <f t="shared" si="1"/>
        <v>9.9900699999999995E-2</v>
      </c>
    </row>
    <row r="21" spans="1:28" s="4" customFormat="1" ht="13" x14ac:dyDescent="0.3">
      <c r="A21" s="5">
        <v>415</v>
      </c>
      <c r="B21" s="6" t="s">
        <v>91</v>
      </c>
      <c r="C21" s="7">
        <v>43731</v>
      </c>
      <c r="D21" s="8">
        <v>10</v>
      </c>
      <c r="E21" s="9" t="s">
        <v>41</v>
      </c>
      <c r="F21" s="8" t="s">
        <v>42</v>
      </c>
      <c r="G21" s="11" t="s">
        <v>43</v>
      </c>
      <c r="H21" s="8" t="str">
        <f>"000028"</f>
        <v>000028</v>
      </c>
      <c r="I21" s="7">
        <v>42737</v>
      </c>
      <c r="J21" s="8" t="str">
        <f>"000028"</f>
        <v>000028</v>
      </c>
      <c r="K21" s="7">
        <v>43111</v>
      </c>
      <c r="L21" s="8" t="str">
        <f>"000028"</f>
        <v>000028</v>
      </c>
      <c r="M21" s="7">
        <v>43111</v>
      </c>
      <c r="N21" s="8">
        <v>16</v>
      </c>
      <c r="O21" s="8" t="str">
        <f>"003876"</f>
        <v>003876</v>
      </c>
      <c r="P21" s="7">
        <v>43297</v>
      </c>
      <c r="Q21" s="12">
        <v>4.2546600000000003</v>
      </c>
      <c r="R21" s="12">
        <v>0.52615000000000001</v>
      </c>
      <c r="S21" s="12">
        <v>3.72851</v>
      </c>
      <c r="T21" s="8">
        <v>198</v>
      </c>
      <c r="U21" s="7">
        <v>43731</v>
      </c>
      <c r="V21" s="8">
        <v>9945535033</v>
      </c>
      <c r="W21" s="11" t="s">
        <v>44</v>
      </c>
      <c r="X21" s="8" t="s">
        <v>29</v>
      </c>
      <c r="Y21" s="11" t="s">
        <v>30</v>
      </c>
      <c r="Z21" s="8" t="s">
        <v>31</v>
      </c>
      <c r="AA21" s="11" t="s">
        <v>32</v>
      </c>
      <c r="AB21" s="12">
        <f t="shared" si="1"/>
        <v>4.2546600000000004E-2</v>
      </c>
    </row>
    <row r="22" spans="1:28" s="4" customFormat="1" ht="13" x14ac:dyDescent="0.3">
      <c r="A22" s="5">
        <v>416</v>
      </c>
      <c r="B22" s="6" t="s">
        <v>98</v>
      </c>
      <c r="C22" s="7">
        <v>43826</v>
      </c>
      <c r="D22" s="5">
        <v>10</v>
      </c>
      <c r="E22" s="9" t="s">
        <v>41</v>
      </c>
      <c r="F22" s="8" t="s">
        <v>99</v>
      </c>
      <c r="G22" s="9" t="s">
        <v>100</v>
      </c>
      <c r="H22" s="8" t="str">
        <f>"000239"</f>
        <v>000239</v>
      </c>
      <c r="I22" s="7">
        <v>43523</v>
      </c>
      <c r="J22" s="8" t="str">
        <f>"000035"</f>
        <v>000035</v>
      </c>
      <c r="K22" s="7">
        <v>43738</v>
      </c>
      <c r="L22" s="8" t="str">
        <f>"000123"</f>
        <v>000123</v>
      </c>
      <c r="M22" s="7">
        <v>43747</v>
      </c>
      <c r="N22" s="8">
        <v>19</v>
      </c>
      <c r="O22" s="8" t="str">
        <f>"006917"</f>
        <v>006917</v>
      </c>
      <c r="P22" s="7">
        <v>43820</v>
      </c>
      <c r="Q22" s="10">
        <v>0.13886999999999999</v>
      </c>
      <c r="R22" s="10">
        <v>1.3899999999999999E-2</v>
      </c>
      <c r="S22" s="10">
        <v>0.12497</v>
      </c>
      <c r="T22" s="8">
        <v>13</v>
      </c>
      <c r="U22" s="7">
        <v>43826</v>
      </c>
      <c r="V22" s="8">
        <v>9886913195</v>
      </c>
      <c r="W22" s="9" t="s">
        <v>101</v>
      </c>
      <c r="X22" s="8" t="s">
        <v>102</v>
      </c>
      <c r="Y22" s="9" t="s">
        <v>103</v>
      </c>
      <c r="Z22" s="8" t="s">
        <v>39</v>
      </c>
      <c r="AA22" s="9" t="s">
        <v>40</v>
      </c>
      <c r="AB22" s="10">
        <v>1.3886999999999999E-3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2020-01-28T11:16:12Z</dcterms:modified>
</cp:coreProperties>
</file>