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definedNames>
    <definedName name="_xlnm._FilterDatabase" localSheetId="0" hidden="1">Sheet1!$A$1:$AB$31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O9" i="1"/>
  <c r="L9" i="1"/>
  <c r="J9" i="1"/>
  <c r="H9"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<sst xmlns="http://schemas.openxmlformats.org/spreadsheetml/2006/main" count="298" uniqueCount="133">
  <si>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</si>
  <si>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</si>
  <si>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</si>
  <si>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</si>
  <si>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</si>
  <si>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</si>
  <si>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</si>
  <si>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</si>
  <si>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</si>
  <si>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</si>
  <si>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</si>
  <si>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</si>
  <si>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</si>
  <si>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</si>
  <si>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</si>
  <si>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</si>
  <si>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</si>
  <si>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</si>
  <si>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</si>
  <si>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</si>
  <si>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</si>
  <si>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</si>
  <si>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</si>
  <si>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</si>
  <si>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</si>
  <si>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</si>
  <si>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</si>
  <si>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</si>
  <si>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</si>
  <si>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</si>
  <si>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</si>
  <si>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</si>
  <si>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</si>
  <si>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P3158</t>
  </si>
  <si>
    <t>SIP Infrastructure Project works</t>
  </si>
  <si>
    <t>P0190</t>
  </si>
  <si>
    <t>Works sanctioned by Hon Mayor</t>
  </si>
  <si>
    <t>ddo326</t>
  </si>
  <si>
    <t xml:space="preserve"> Executive Engineer SWM 1 Central Zone</t>
  </si>
  <si>
    <t>P1878</t>
  </si>
  <si>
    <t>18per - Works (Bhagyajyothi, Sooru / Neeru Yojane and General) (54 Lakhs / New Wards)</t>
  </si>
  <si>
    <t>P2178</t>
  </si>
  <si>
    <t>Works sanctioned by Dy. Mayor</t>
  </si>
  <si>
    <t>Technical Manager West KRIDL</t>
  </si>
  <si>
    <t>ddo267</t>
  </si>
  <si>
    <t xml:space="preserve"> Assistant Executive Engineer Govidaraj Nagar West Zone</t>
  </si>
  <si>
    <t>P3106</t>
  </si>
  <si>
    <t>Nagarothana Works</t>
  </si>
  <si>
    <t>Govindaraja Nagara</t>
  </si>
  <si>
    <t>104-17-000006</t>
  </si>
  <si>
    <t>Providing CC Camera in ward jurisdiction in ward no 104 Govindarajanagar</t>
  </si>
  <si>
    <t>Executive Engineer, KRIDL</t>
  </si>
  <si>
    <t>104-18-000039</t>
  </si>
  <si>
    <t>Development of drain and foothpath 7th A main Govindrajnagara slum near Nagarbhavi main road in ward no-104</t>
  </si>
  <si>
    <t>104-17-000033</t>
  </si>
  <si>
    <t>Beautification of footpath and Construction of drains and Culverts in 22nd cross of 80ft road and 1st main of Govindarajanagar in ward no.104</t>
  </si>
  <si>
    <t>N S Nayak and Sons prop Sheshagiri Narayana Nayak</t>
  </si>
  <si>
    <t>104-16-000007</t>
  </si>
  <si>
    <t>Providing Missing Kerbs BS slabs in ward Jursidiction in ward No.104</t>
  </si>
  <si>
    <t>S L Ashwathanarayana</t>
  </si>
  <si>
    <t>104-17-000030</t>
  </si>
  <si>
    <t>Reconstruction of culvert and Desilting of Drain at 6th A, B and 23rd cross of CHBS Layout in ward No.104</t>
  </si>
  <si>
    <t>104-18-000008</t>
  </si>
  <si>
    <t>Improvement to drain and footpath in CPWD quarters (flats Side) right side in ward no 104 Govindarajanagara</t>
  </si>
  <si>
    <t>104-18-000030</t>
  </si>
  <si>
    <t>Providing structural glazing and other balance works to multi purpose building shakthi soudha in ward no 104 Govindarajanagara</t>
  </si>
  <si>
    <t>C M Dayanidhi</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</si>
  <si>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</si>
  <si>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</si>
  <si>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104-17-000038</t>
  </si>
  <si>
    <t>Development works to Primary Helath Centre in Corporation Colony, 1st Main Road, Prashanthanagar in ward no. 104</t>
  </si>
  <si>
    <t>Balance work at Masjid park in Corporation Colony ward no 104 Govindarajanagar.-</t>
  </si>
  <si>
    <t>104-18-000053</t>
  </si>
  <si>
    <t>September</t>
  </si>
  <si>
    <t>BBMP Assets - Fencing of Vacant BMP Land (including Parks, Playgrounds and Gardens)</t>
  </si>
  <si>
    <t>P0290</t>
  </si>
  <si>
    <t>Technical manager West KRIDL</t>
  </si>
  <si>
    <t>Protection of Masjid Park 24th cross of Govindarajanagara in ward no 104</t>
  </si>
  <si>
    <t>104-18-000003</t>
  </si>
  <si>
    <t>14th Finance Commission Grant Works</t>
  </si>
  <si>
    <t>P3110</t>
  </si>
  <si>
    <t>Technical Manager KRIDL</t>
  </si>
  <si>
    <t>Engagement of Gangman and Hiring of Troctor Tippers for cleaning and Maintenance of road side drains and other cleaning works in works in ward no104</t>
  </si>
  <si>
    <t>104-17-000049</t>
  </si>
  <si>
    <t>Improvements to Vivekananda park (bule park) opposite to CPWD quatres in ward no 104 Govindarajanagara</t>
  </si>
  <si>
    <t>104-18-000012</t>
  </si>
  <si>
    <t xml:space="preserve"> Assistant Executive Engineer Electrical West Zone</t>
  </si>
  <si>
    <t>ddo209</t>
  </si>
  <si>
    <t>Executive Engineer 2 KRIDL</t>
  </si>
  <si>
    <t>Maintenance of street lights and other electrical work in ward no.104</t>
  </si>
  <si>
    <t>104-17-000028</t>
  </si>
  <si>
    <t>August</t>
  </si>
  <si>
    <t>Development works for Bangalore City</t>
  </si>
  <si>
    <t>P2434</t>
  </si>
  <si>
    <t>Providing Asphalting to Main And Cross Road at H.V.R Layout In Ward No-104</t>
  </si>
  <si>
    <t>104-14-000034</t>
  </si>
  <si>
    <t>July</t>
  </si>
  <si>
    <t>M S Venkatesh</t>
  </si>
  <si>
    <t xml:space="preserve">Providing Asphalting to Main and Cross Roads Of Prashanth nagara in ward No. 104 </t>
  </si>
  <si>
    <t>104-15-000012</t>
  </si>
  <si>
    <t xml:space="preserve">Technical Manager West </t>
  </si>
  <si>
    <t>Providing Sanitary pipe line corporation colony in ward no 104</t>
  </si>
  <si>
    <t>104-16-000036</t>
  </si>
  <si>
    <t>Construction of Multipurpose Building at MRCR Layout 3rd Phase in ward no. 104, Govindarajnagar</t>
  </si>
  <si>
    <t>104-17-000039</t>
  </si>
  <si>
    <t>M and R to Street Lights - Replacement of Burnt Bulbs etc. (Package)</t>
  </si>
  <si>
    <t>P0300</t>
  </si>
  <si>
    <t>Sai Electric Com</t>
  </si>
  <si>
    <t>Annual Operation And maintenance Of Street Lights at Govindrajnagara in Ward No- 104</t>
  </si>
  <si>
    <t>104-16-000001</t>
  </si>
  <si>
    <t>October</t>
  </si>
  <si>
    <t>104-18-000040</t>
  </si>
  <si>
    <t>Providing solar water heater to SC/ST benificaries in Govindrajnagara ward juridiction in ward no-104</t>
  </si>
  <si>
    <t>104-19-000005</t>
  </si>
  <si>
    <t>Development of compressive work of improvements to drains and foothpath in corporation colony other allied works to nagarabhavi slum and providing sanitary line water line and CC roads to Govindrajnagar slum in ward no-104</t>
  </si>
  <si>
    <t>Executive Engineer, M/s KRIDL, BBMP Division</t>
  </si>
  <si>
    <t>104-16-000033</t>
  </si>
  <si>
    <t>Development of Balagangadharanatha Swamiji play ground at M C layout in ward no-104</t>
  </si>
  <si>
    <t>N M Krishnamurthy</t>
  </si>
  <si>
    <t>104-17-000011</t>
  </si>
  <si>
    <t>Consultancy services for preparation of DPR for the work of Improvements to Kabaddi Ground at Govindarajanagara in ward no 104</t>
  </si>
  <si>
    <t>C N S Murthy</t>
  </si>
  <si>
    <t>P3150</t>
  </si>
  <si>
    <t>Improvements to Kabbadi Ground in ward No.104</t>
  </si>
  <si>
    <t>104-18-000006</t>
  </si>
  <si>
    <t>Balance works to Multipurpose Palike Shakthi soudha Building in ward no 104 Govindarajanagara</t>
  </si>
  <si>
    <t>November</t>
  </si>
  <si>
    <t>104-18-000018</t>
  </si>
  <si>
    <t>Providing and fixing LED street lights time boxes and using cable in Govindarajanagar in ward no 104 for the year 2017-18</t>
  </si>
  <si>
    <t>Executive Engineer KRIDL</t>
  </si>
  <si>
    <t>Special Development works at ward Ward No.29 Rs.4 Cr, Ward 103,183,161,174,057,027 Rs.1 Cr each, Ward No.052,050,051,170,169,178 Each ward Rs.50.00 Lakhs, Bengaluru South Constituency Rs.2.00 Cr, Ward No 103,Rs.13.00 Cr, Ward No.171 Rs.20.00 Cr, Ward No.19 Rs.8 Cr. Ward No.104 Rs.5 Cr Each</t>
  </si>
  <si>
    <t>104-18-000048</t>
  </si>
  <si>
    <t>Improvement to drain and footpath in front of Primary Government School in Thimmenahalli in ward no 104 Govindarajanagar.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</si>
</sst>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A13" workbookViewId="0">
      <selection activeCell="G29" sqref="G29"/>
    </sheetView>
  </sheetViews>
  <sheetFormatPr defaultRowHeight="14.5" x14ac:dyDescent="0.35"/>
  <cols>
    <col min="2" max="2" width="6.26953125" bestFit="1" customWidth="1"/>
    <col min="3" max="3" width="9.54296875" bestFit="1" customWidth="1"/>
    <col min="5" max="5" width="16.26953125" bestFit="1" customWidth="1"/>
    <col min="6" max="6" width="12.816406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3555</v>
      </c>
      <c r="B2" s="5" t="s">
        <v>28</v>
      </c>
      <c r="C2" s="6">
        <v>43564</v>
      </c>
      <c r="D2" s="7">
        <v>104</v>
      </c>
      <c r="E2" s="8" t="s">
        <v>48</v>
      </c>
      <c r="F2" s="7" t="s">
        <v>49</v>
      </c>
      <c r="G2" s="8" t="s">
        <v>50</v>
      </c>
      <c r="H2" s="7" t="str">
        <f>"000069"</f>
        <v>000069</v>
      </c>
      <c r="I2" s="6">
        <v>42685</v>
      </c>
      <c r="J2" s="7" t="str">
        <f>"000088"</f>
        <v>000088</v>
      </c>
      <c r="K2" s="6">
        <v>43131</v>
      </c>
      <c r="L2" s="7" t="str">
        <f>"000103"</f>
        <v>000103</v>
      </c>
      <c r="M2" s="6">
        <v>43131</v>
      </c>
      <c r="N2" s="7">
        <v>17</v>
      </c>
      <c r="O2" s="7" t="str">
        <f>"000141"</f>
        <v>000141</v>
      </c>
      <c r="P2" s="6">
        <v>43563</v>
      </c>
      <c r="Q2" s="9">
        <v>24.181010000000001</v>
      </c>
      <c r="R2" s="9">
        <v>2.9258999999999999</v>
      </c>
      <c r="S2" s="9">
        <v>21.255109999999998</v>
      </c>
      <c r="T2" s="7">
        <v>6</v>
      </c>
      <c r="U2" s="6">
        <v>43564</v>
      </c>
      <c r="V2" s="7">
        <v>9448191495</v>
      </c>
      <c r="W2" s="8" t="s">
        <v>51</v>
      </c>
      <c r="X2" s="7" t="s">
        <v>35</v>
      </c>
      <c r="Y2" s="8" t="s">
        <v>36</v>
      </c>
      <c r="Z2" s="7" t="s">
        <v>37</v>
      </c>
      <c r="AA2" s="8" t="s">
        <v>38</v>
      </c>
      <c r="AB2" s="9">
        <f t="shared" ref="AB2:AB7" si="0">Q2/100</f>
        <v>0.2418101</v>
      </c>
    </row>
    <row r="3" spans="1:28" x14ac:dyDescent="0.35">
      <c r="A3" s="4">
        <v>3556</v>
      </c>
      <c r="B3" s="5" t="s">
        <v>28</v>
      </c>
      <c r="C3" s="6">
        <v>43566</v>
      </c>
      <c r="D3" s="7">
        <v>104</v>
      </c>
      <c r="E3" s="8" t="s">
        <v>48</v>
      </c>
      <c r="F3" s="7" t="s">
        <v>52</v>
      </c>
      <c r="G3" s="8" t="s">
        <v>53</v>
      </c>
      <c r="H3" s="7" t="str">
        <f>"000338"</f>
        <v>000338</v>
      </c>
      <c r="I3" s="6">
        <v>43180</v>
      </c>
      <c r="J3" s="7" t="str">
        <f>"000095"</f>
        <v>000095</v>
      </c>
      <c r="K3" s="6">
        <v>43379</v>
      </c>
      <c r="L3" s="7" t="str">
        <f>"000143"</f>
        <v>000143</v>
      </c>
      <c r="M3" s="6">
        <v>43382</v>
      </c>
      <c r="N3" s="7">
        <v>18</v>
      </c>
      <c r="O3" s="7" t="str">
        <f>"010165"</f>
        <v>010165</v>
      </c>
      <c r="P3" s="6">
        <v>43553</v>
      </c>
      <c r="Q3" s="9">
        <v>24.978069999999999</v>
      </c>
      <c r="R3" s="9">
        <v>3.3130199999999999</v>
      </c>
      <c r="S3" s="9">
        <v>21.665050000000001</v>
      </c>
      <c r="T3" s="7">
        <v>15</v>
      </c>
      <c r="U3" s="6">
        <v>43566</v>
      </c>
      <c r="V3" s="7">
        <v>9900000000</v>
      </c>
      <c r="W3" s="8" t="s">
        <v>43</v>
      </c>
      <c r="X3" s="7" t="s">
        <v>39</v>
      </c>
      <c r="Y3" s="8" t="s">
        <v>40</v>
      </c>
      <c r="Z3" s="7" t="s">
        <v>44</v>
      </c>
      <c r="AA3" s="8" t="s">
        <v>45</v>
      </c>
      <c r="AB3" s="9">
        <f t="shared" si="0"/>
        <v>0.24978069999999999</v>
      </c>
    </row>
    <row r="4" spans="1:28" x14ac:dyDescent="0.35">
      <c r="A4" s="4">
        <v>3557</v>
      </c>
      <c r="B4" s="5" t="s">
        <v>32</v>
      </c>
      <c r="C4" s="6">
        <v>43594</v>
      </c>
      <c r="D4" s="7">
        <v>104</v>
      </c>
      <c r="E4" s="8" t="s">
        <v>48</v>
      </c>
      <c r="F4" s="7" t="s">
        <v>54</v>
      </c>
      <c r="G4" s="8" t="s">
        <v>55</v>
      </c>
      <c r="H4" s="7" t="str">
        <f>"000281"</f>
        <v>000281</v>
      </c>
      <c r="I4" s="6">
        <v>43171</v>
      </c>
      <c r="J4" s="7" t="str">
        <f>"000114"</f>
        <v>000114</v>
      </c>
      <c r="K4" s="6">
        <v>43454</v>
      </c>
      <c r="L4" s="7" t="str">
        <f>"000181"</f>
        <v>000181</v>
      </c>
      <c r="M4" s="6">
        <v>43493</v>
      </c>
      <c r="N4" s="7">
        <v>17</v>
      </c>
      <c r="O4" s="7" t="str">
        <f>"001364"</f>
        <v>001364</v>
      </c>
      <c r="P4" s="6">
        <v>43593</v>
      </c>
      <c r="Q4" s="9">
        <v>31.969000000000001</v>
      </c>
      <c r="R4" s="9">
        <v>3.8243200000000002</v>
      </c>
      <c r="S4" s="9">
        <v>28.144680000000001</v>
      </c>
      <c r="T4" s="7">
        <v>40</v>
      </c>
      <c r="U4" s="6">
        <v>43594</v>
      </c>
      <c r="V4" s="7">
        <v>9845222227</v>
      </c>
      <c r="W4" s="8" t="s">
        <v>56</v>
      </c>
      <c r="X4" s="7" t="s">
        <v>33</v>
      </c>
      <c r="Y4" s="8" t="s">
        <v>34</v>
      </c>
      <c r="Z4" s="7" t="s">
        <v>44</v>
      </c>
      <c r="AA4" s="8" t="s">
        <v>45</v>
      </c>
      <c r="AB4" s="9">
        <f t="shared" si="0"/>
        <v>0.31969000000000003</v>
      </c>
    </row>
    <row r="5" spans="1:28" x14ac:dyDescent="0.35">
      <c r="A5" s="4">
        <v>3558</v>
      </c>
      <c r="B5" s="5" t="s">
        <v>32</v>
      </c>
      <c r="C5" s="6">
        <v>43603</v>
      </c>
      <c r="D5" s="7">
        <v>104</v>
      </c>
      <c r="E5" s="8" t="s">
        <v>48</v>
      </c>
      <c r="F5" s="7" t="s">
        <v>57</v>
      </c>
      <c r="G5" s="8" t="s">
        <v>58</v>
      </c>
      <c r="H5" s="7" t="str">
        <f>"000043"</f>
        <v>000043</v>
      </c>
      <c r="I5" s="6">
        <v>42947</v>
      </c>
      <c r="J5" s="7" t="str">
        <f>"000034"</f>
        <v>000034</v>
      </c>
      <c r="K5" s="6">
        <v>42948</v>
      </c>
      <c r="L5" s="7" t="str">
        <f>"000651"</f>
        <v>000651</v>
      </c>
      <c r="M5" s="6">
        <v>42949</v>
      </c>
      <c r="N5" s="7">
        <v>16</v>
      </c>
      <c r="O5" s="7" t="str">
        <f>"001686"</f>
        <v>001686</v>
      </c>
      <c r="P5" s="6">
        <v>43602</v>
      </c>
      <c r="Q5" s="9">
        <v>7.9546099999999997</v>
      </c>
      <c r="R5" s="9">
        <v>0.96899999999999997</v>
      </c>
      <c r="S5" s="9">
        <v>6.9856100000000003</v>
      </c>
      <c r="T5" s="7">
        <v>50</v>
      </c>
      <c r="U5" s="6">
        <v>43603</v>
      </c>
      <c r="V5" s="7">
        <v>9880507054</v>
      </c>
      <c r="W5" s="8" t="s">
        <v>59</v>
      </c>
      <c r="X5" s="7" t="s">
        <v>30</v>
      </c>
      <c r="Y5" s="8" t="s">
        <v>31</v>
      </c>
      <c r="Z5" s="7" t="s">
        <v>44</v>
      </c>
      <c r="AA5" s="8" t="s">
        <v>45</v>
      </c>
      <c r="AB5" s="9">
        <f t="shared" si="0"/>
        <v>7.9546099999999995E-2</v>
      </c>
    </row>
    <row r="6" spans="1:28" x14ac:dyDescent="0.35">
      <c r="A6" s="4">
        <v>3559</v>
      </c>
      <c r="B6" s="5" t="s">
        <v>32</v>
      </c>
      <c r="C6" s="6">
        <v>43603</v>
      </c>
      <c r="D6" s="7">
        <v>104</v>
      </c>
      <c r="E6" s="8" t="s">
        <v>48</v>
      </c>
      <c r="F6" s="7" t="s">
        <v>60</v>
      </c>
      <c r="G6" s="8" t="s">
        <v>61</v>
      </c>
      <c r="H6" s="7" t="str">
        <f>"000120"</f>
        <v>000120</v>
      </c>
      <c r="I6" s="6">
        <v>42800</v>
      </c>
      <c r="J6" s="7" t="str">
        <f>"000093"</f>
        <v>000093</v>
      </c>
      <c r="K6" s="6">
        <v>43033</v>
      </c>
      <c r="L6" s="7" t="str">
        <f>"000084"</f>
        <v>000084</v>
      </c>
      <c r="M6" s="6">
        <v>43034</v>
      </c>
      <c r="N6" s="7">
        <v>17</v>
      </c>
      <c r="O6" s="7" t="str">
        <f>"001745"</f>
        <v>001745</v>
      </c>
      <c r="P6" s="6">
        <v>43602</v>
      </c>
      <c r="Q6" s="9">
        <v>9.9778000000000002</v>
      </c>
      <c r="R6" s="9">
        <v>1.3204</v>
      </c>
      <c r="S6" s="9">
        <v>8.6574000000000009</v>
      </c>
      <c r="T6" s="7">
        <v>50</v>
      </c>
      <c r="U6" s="6">
        <v>43603</v>
      </c>
      <c r="V6" s="7">
        <v>9900000000</v>
      </c>
      <c r="W6" s="8" t="s">
        <v>43</v>
      </c>
      <c r="X6" s="7" t="s">
        <v>30</v>
      </c>
      <c r="Y6" s="8" t="s">
        <v>31</v>
      </c>
      <c r="Z6" s="7" t="s">
        <v>44</v>
      </c>
      <c r="AA6" s="8" t="s">
        <v>45</v>
      </c>
      <c r="AB6" s="9">
        <f t="shared" si="0"/>
        <v>9.9778000000000006E-2</v>
      </c>
    </row>
    <row r="7" spans="1:28" x14ac:dyDescent="0.35">
      <c r="A7" s="4">
        <v>3560</v>
      </c>
      <c r="B7" s="5" t="s">
        <v>32</v>
      </c>
      <c r="C7" s="6">
        <v>43615</v>
      </c>
      <c r="D7" s="7">
        <v>104</v>
      </c>
      <c r="E7" s="8" t="s">
        <v>48</v>
      </c>
      <c r="F7" s="7" t="s">
        <v>62</v>
      </c>
      <c r="G7" s="8" t="s">
        <v>63</v>
      </c>
      <c r="H7" s="7" t="str">
        <f>"000080"</f>
        <v>000080</v>
      </c>
      <c r="I7" s="6">
        <v>43069</v>
      </c>
      <c r="J7" s="7" t="str">
        <f>"000106"</f>
        <v>000106</v>
      </c>
      <c r="K7" s="6">
        <v>43069</v>
      </c>
      <c r="L7" s="7" t="str">
        <f>"000098"</f>
        <v>000098</v>
      </c>
      <c r="M7" s="6">
        <v>43069</v>
      </c>
      <c r="N7" s="7">
        <v>18</v>
      </c>
      <c r="O7" s="7" t="str">
        <f>"002232"</f>
        <v>002232</v>
      </c>
      <c r="P7" s="6">
        <v>43613</v>
      </c>
      <c r="Q7" s="9">
        <v>19.655760000000001</v>
      </c>
      <c r="R7" s="9">
        <v>2.2574000000000001</v>
      </c>
      <c r="S7" s="9">
        <v>17.39836</v>
      </c>
      <c r="T7" s="7">
        <v>65</v>
      </c>
      <c r="U7" s="6">
        <v>43615</v>
      </c>
      <c r="V7" s="7">
        <v>9900000000</v>
      </c>
      <c r="W7" s="8" t="s">
        <v>43</v>
      </c>
      <c r="X7" s="7" t="s">
        <v>41</v>
      </c>
      <c r="Y7" s="8" t="s">
        <v>42</v>
      </c>
      <c r="Z7" s="7" t="s">
        <v>44</v>
      </c>
      <c r="AA7" s="8" t="s">
        <v>45</v>
      </c>
      <c r="AB7" s="9">
        <f t="shared" si="0"/>
        <v>0.1965576</v>
      </c>
    </row>
    <row r="8" spans="1:28" x14ac:dyDescent="0.35">
      <c r="A8" s="4">
        <v>3561</v>
      </c>
      <c r="B8" s="5" t="s">
        <v>29</v>
      </c>
      <c r="C8" s="6">
        <v>43627</v>
      </c>
      <c r="D8" s="7">
        <v>104</v>
      </c>
      <c r="E8" s="8" t="s">
        <v>48</v>
      </c>
      <c r="F8" s="7" t="s">
        <v>64</v>
      </c>
      <c r="G8" s="8" t="s">
        <v>65</v>
      </c>
      <c r="H8" s="7" t="str">
        <f>"000025"</f>
        <v>000025</v>
      </c>
      <c r="I8" s="6">
        <v>43433</v>
      </c>
      <c r="J8" s="7" t="str">
        <f>"000124"</f>
        <v>000124</v>
      </c>
      <c r="K8" s="6">
        <v>43454</v>
      </c>
      <c r="L8" s="7" t="str">
        <f>"000125"</f>
        <v>000125</v>
      </c>
      <c r="M8" s="6">
        <v>43454</v>
      </c>
      <c r="N8" s="7">
        <v>18</v>
      </c>
      <c r="O8" s="7" t="str">
        <f>"002648"</f>
        <v>002648</v>
      </c>
      <c r="P8" s="6">
        <v>43627</v>
      </c>
      <c r="Q8" s="9">
        <v>75.716120000000004</v>
      </c>
      <c r="R8" s="9">
        <v>50.716119999999997</v>
      </c>
      <c r="S8" s="9">
        <v>25</v>
      </c>
      <c r="T8" s="7">
        <v>75</v>
      </c>
      <c r="U8" s="6">
        <v>43627</v>
      </c>
      <c r="V8" s="7">
        <v>9900119555</v>
      </c>
      <c r="W8" s="8" t="s">
        <v>66</v>
      </c>
      <c r="X8" s="7" t="s">
        <v>67</v>
      </c>
      <c r="Y8" s="8" t="s">
        <v>68</v>
      </c>
      <c r="Z8" s="7" t="s">
        <v>37</v>
      </c>
      <c r="AA8" s="8" t="s">
        <v>38</v>
      </c>
      <c r="AB8" s="9">
        <v>0.75716120000000009</v>
      </c>
    </row>
    <row r="9" spans="1:28" x14ac:dyDescent="0.35">
      <c r="A9" s="4">
        <v>3562</v>
      </c>
      <c r="B9" s="5" t="s">
        <v>29</v>
      </c>
      <c r="C9" s="6">
        <v>43640</v>
      </c>
      <c r="D9" s="7">
        <v>104</v>
      </c>
      <c r="E9" s="8" t="s">
        <v>48</v>
      </c>
      <c r="F9" s="7" t="s">
        <v>69</v>
      </c>
      <c r="G9" s="8" t="s">
        <v>70</v>
      </c>
      <c r="H9" s="7" t="str">
        <f>"000003"</f>
        <v>000003</v>
      </c>
      <c r="I9" s="6">
        <v>43617</v>
      </c>
      <c r="J9" s="7" t="str">
        <f>"000043"</f>
        <v>000043</v>
      </c>
      <c r="K9" s="6">
        <v>43622</v>
      </c>
      <c r="L9" s="7" t="str">
        <f>"000043"</f>
        <v>000043</v>
      </c>
      <c r="M9" s="6">
        <v>43622</v>
      </c>
      <c r="N9" s="7">
        <v>17</v>
      </c>
      <c r="O9" s="7" t="str">
        <f>"002857"</f>
        <v>002857</v>
      </c>
      <c r="P9" s="6">
        <v>43636</v>
      </c>
      <c r="Q9" s="9">
        <v>72.153260000000003</v>
      </c>
      <c r="R9" s="9">
        <v>3.1605400000000001</v>
      </c>
      <c r="S9" s="9">
        <v>68.992720000000006</v>
      </c>
      <c r="T9" s="7">
        <v>92</v>
      </c>
      <c r="U9" s="6">
        <v>43640</v>
      </c>
      <c r="V9" s="7">
        <v>9480683659</v>
      </c>
      <c r="W9" s="8" t="s">
        <v>66</v>
      </c>
      <c r="X9" s="7" t="s">
        <v>46</v>
      </c>
      <c r="Y9" s="8" t="s">
        <v>47</v>
      </c>
      <c r="Z9" s="7" t="s">
        <v>37</v>
      </c>
      <c r="AA9" s="8" t="s">
        <v>38</v>
      </c>
      <c r="AB9" s="9">
        <v>0.72153260000000008</v>
      </c>
    </row>
    <row r="10" spans="1:28" x14ac:dyDescent="0.35">
      <c r="A10" s="4">
        <v>3563</v>
      </c>
      <c r="B10" s="5" t="s">
        <v>96</v>
      </c>
      <c r="C10" s="6">
        <v>43648</v>
      </c>
      <c r="D10" s="7">
        <v>104</v>
      </c>
      <c r="E10" s="8" t="s">
        <v>48</v>
      </c>
      <c r="F10" s="7" t="s">
        <v>109</v>
      </c>
      <c r="G10" s="10" t="s">
        <v>108</v>
      </c>
      <c r="H10" s="7" t="str">
        <f>"000029"</f>
        <v>000029</v>
      </c>
      <c r="I10" s="6">
        <v>42943</v>
      </c>
      <c r="J10" s="7" t="str">
        <f>"000054"</f>
        <v>000054</v>
      </c>
      <c r="K10" s="6">
        <v>43731</v>
      </c>
      <c r="L10" s="7" t="str">
        <f>"000053"</f>
        <v>000053</v>
      </c>
      <c r="M10" s="6">
        <v>43731</v>
      </c>
      <c r="N10" s="7">
        <v>16</v>
      </c>
      <c r="O10" s="7" t="str">
        <f>"005791"</f>
        <v>005791</v>
      </c>
      <c r="P10" s="6">
        <v>43755</v>
      </c>
      <c r="Q10" s="11">
        <v>7.5604699999999996</v>
      </c>
      <c r="R10" s="11">
        <v>0.74936999999999998</v>
      </c>
      <c r="S10" s="11">
        <v>6.8110999999999997</v>
      </c>
      <c r="T10" s="7">
        <v>102</v>
      </c>
      <c r="U10" s="6">
        <v>43648</v>
      </c>
      <c r="V10" s="7">
        <v>9845351993</v>
      </c>
      <c r="W10" s="10" t="s">
        <v>107</v>
      </c>
      <c r="X10" s="7" t="s">
        <v>106</v>
      </c>
      <c r="Y10" s="10" t="s">
        <v>105</v>
      </c>
      <c r="Z10" s="7" t="s">
        <v>87</v>
      </c>
      <c r="AA10" s="10" t="s">
        <v>86</v>
      </c>
      <c r="AB10" s="11">
        <f t="shared" ref="AB10:AB19" si="1">Q10/100</f>
        <v>7.5604699999999997E-2</v>
      </c>
    </row>
    <row r="11" spans="1:28" x14ac:dyDescent="0.35">
      <c r="A11" s="4">
        <v>3564</v>
      </c>
      <c r="B11" s="5" t="s">
        <v>96</v>
      </c>
      <c r="C11" s="6">
        <v>43649</v>
      </c>
      <c r="D11" s="7">
        <v>104</v>
      </c>
      <c r="E11" s="8" t="s">
        <v>48</v>
      </c>
      <c r="F11" s="7" t="s">
        <v>104</v>
      </c>
      <c r="G11" s="10" t="s">
        <v>103</v>
      </c>
      <c r="H11" s="7" t="str">
        <f>"000004"</f>
        <v>000004</v>
      </c>
      <c r="I11" s="6">
        <v>43617</v>
      </c>
      <c r="J11" s="7" t="str">
        <f>"000083"</f>
        <v>000083</v>
      </c>
      <c r="K11" s="6">
        <v>43696</v>
      </c>
      <c r="L11" s="7" t="str">
        <f>"000083"</f>
        <v>000083</v>
      </c>
      <c r="M11" s="6">
        <v>43696</v>
      </c>
      <c r="N11" s="7">
        <v>17</v>
      </c>
      <c r="O11" s="7" t="str">
        <f>"005739"</f>
        <v>005739</v>
      </c>
      <c r="P11" s="6">
        <v>43749</v>
      </c>
      <c r="Q11" s="11">
        <v>62.705120000000001</v>
      </c>
      <c r="R11" s="11">
        <v>2.5709</v>
      </c>
      <c r="S11" s="11">
        <v>60.134219999999999</v>
      </c>
      <c r="T11" s="7">
        <v>104</v>
      </c>
      <c r="U11" s="6">
        <v>43649</v>
      </c>
      <c r="V11" s="7">
        <v>9480683659</v>
      </c>
      <c r="W11" s="10" t="s">
        <v>66</v>
      </c>
      <c r="X11" s="7" t="s">
        <v>46</v>
      </c>
      <c r="Y11" s="10" t="s">
        <v>47</v>
      </c>
      <c r="Z11" s="7" t="s">
        <v>37</v>
      </c>
      <c r="AA11" s="10" t="s">
        <v>38</v>
      </c>
      <c r="AB11" s="11">
        <f t="shared" si="1"/>
        <v>0.62705120000000003</v>
      </c>
    </row>
    <row r="12" spans="1:28" x14ac:dyDescent="0.35">
      <c r="A12" s="4">
        <v>3565</v>
      </c>
      <c r="B12" s="5" t="s">
        <v>96</v>
      </c>
      <c r="C12" s="6">
        <v>43669</v>
      </c>
      <c r="D12" s="7">
        <v>104</v>
      </c>
      <c r="E12" s="8" t="s">
        <v>48</v>
      </c>
      <c r="F12" s="7" t="s">
        <v>102</v>
      </c>
      <c r="G12" s="10" t="s">
        <v>101</v>
      </c>
      <c r="H12" s="7" t="str">
        <f>"000071"</f>
        <v>000071</v>
      </c>
      <c r="I12" s="6">
        <v>43053</v>
      </c>
      <c r="J12" s="7" t="str">
        <f>"000095"</f>
        <v>000095</v>
      </c>
      <c r="K12" s="6">
        <v>43055</v>
      </c>
      <c r="L12" s="7" t="str">
        <f>"000143"</f>
        <v>000143</v>
      </c>
      <c r="M12" s="6">
        <v>43143</v>
      </c>
      <c r="N12" s="7">
        <v>16</v>
      </c>
      <c r="O12" s="7" t="str">
        <f>"003633"</f>
        <v>003633</v>
      </c>
      <c r="P12" s="6">
        <v>43664</v>
      </c>
      <c r="Q12" s="11">
        <v>9.8445400000000003</v>
      </c>
      <c r="R12" s="11">
        <v>1.2924199999999999</v>
      </c>
      <c r="S12" s="11">
        <v>8.5521200000000004</v>
      </c>
      <c r="T12" s="7">
        <v>122</v>
      </c>
      <c r="U12" s="6">
        <v>43669</v>
      </c>
      <c r="V12" s="7">
        <v>9945867208</v>
      </c>
      <c r="W12" s="10" t="s">
        <v>100</v>
      </c>
      <c r="X12" s="7" t="s">
        <v>35</v>
      </c>
      <c r="Y12" s="10" t="s">
        <v>36</v>
      </c>
      <c r="Z12" s="7" t="s">
        <v>44</v>
      </c>
      <c r="AA12" s="10" t="s">
        <v>45</v>
      </c>
      <c r="AB12" s="11">
        <f t="shared" si="1"/>
        <v>9.8445400000000002E-2</v>
      </c>
    </row>
    <row r="13" spans="1:28" x14ac:dyDescent="0.35">
      <c r="A13" s="4">
        <v>3566</v>
      </c>
      <c r="B13" s="5" t="s">
        <v>96</v>
      </c>
      <c r="C13" s="6">
        <v>43669</v>
      </c>
      <c r="D13" s="7">
        <v>104</v>
      </c>
      <c r="E13" s="8" t="s">
        <v>48</v>
      </c>
      <c r="F13" s="7" t="s">
        <v>99</v>
      </c>
      <c r="G13" s="10" t="s">
        <v>98</v>
      </c>
      <c r="H13" s="7" t="str">
        <f>"000o29"</f>
        <v>000o29</v>
      </c>
      <c r="I13" s="6">
        <v>42590</v>
      </c>
      <c r="J13" s="7" t="str">
        <f>"000062"</f>
        <v>000062</v>
      </c>
      <c r="K13" s="6">
        <v>42916</v>
      </c>
      <c r="L13" s="7" t="str">
        <f>"000180"</f>
        <v>000180</v>
      </c>
      <c r="M13" s="6">
        <v>42916</v>
      </c>
      <c r="N13" s="7">
        <v>15</v>
      </c>
      <c r="O13" s="7" t="str">
        <f>"003680"</f>
        <v>003680</v>
      </c>
      <c r="P13" s="6">
        <v>43664</v>
      </c>
      <c r="Q13" s="11">
        <v>82.363259999999997</v>
      </c>
      <c r="R13" s="11">
        <v>5.4602599999999999</v>
      </c>
      <c r="S13" s="11">
        <v>76.903000000000006</v>
      </c>
      <c r="T13" s="7">
        <v>122</v>
      </c>
      <c r="U13" s="6">
        <v>43669</v>
      </c>
      <c r="V13" s="7">
        <v>9886066040</v>
      </c>
      <c r="W13" s="10" t="s">
        <v>97</v>
      </c>
      <c r="X13" s="7" t="s">
        <v>30</v>
      </c>
      <c r="Y13" s="10" t="s">
        <v>31</v>
      </c>
      <c r="Z13" s="7" t="s">
        <v>44</v>
      </c>
      <c r="AA13" s="10" t="s">
        <v>45</v>
      </c>
      <c r="AB13" s="11">
        <f t="shared" si="1"/>
        <v>0.82363259999999994</v>
      </c>
    </row>
    <row r="14" spans="1:28" x14ac:dyDescent="0.35">
      <c r="A14" s="4">
        <v>3567</v>
      </c>
      <c r="B14" s="5" t="s">
        <v>96</v>
      </c>
      <c r="C14" s="6">
        <v>43677</v>
      </c>
      <c r="D14" s="7">
        <v>104</v>
      </c>
      <c r="E14" s="8" t="s">
        <v>48</v>
      </c>
      <c r="F14" s="7" t="s">
        <v>95</v>
      </c>
      <c r="G14" s="10" t="s">
        <v>94</v>
      </c>
      <c r="H14" s="7" t="str">
        <f>"000411"</f>
        <v>000411</v>
      </c>
      <c r="I14" s="6">
        <v>41699</v>
      </c>
      <c r="J14" s="7" t="str">
        <f>"000063"</f>
        <v>000063</v>
      </c>
      <c r="K14" s="6">
        <v>42916</v>
      </c>
      <c r="L14" s="7" t="str">
        <f>"000182"</f>
        <v>000182</v>
      </c>
      <c r="M14" s="6">
        <v>42916</v>
      </c>
      <c r="N14" s="7">
        <v>14</v>
      </c>
      <c r="O14" s="7" t="str">
        <f>"003975"</f>
        <v>003975</v>
      </c>
      <c r="P14" s="6">
        <v>43670</v>
      </c>
      <c r="Q14" s="11">
        <v>18.624949999999998</v>
      </c>
      <c r="R14" s="11">
        <v>2.5335899999999998</v>
      </c>
      <c r="S14" s="11">
        <v>16.091360000000002</v>
      </c>
      <c r="T14" s="7">
        <v>135</v>
      </c>
      <c r="U14" s="6">
        <v>43677</v>
      </c>
      <c r="V14" s="7">
        <v>9900000000</v>
      </c>
      <c r="W14" s="10" t="s">
        <v>43</v>
      </c>
      <c r="X14" s="7" t="s">
        <v>93</v>
      </c>
      <c r="Y14" s="10" t="s">
        <v>92</v>
      </c>
      <c r="Z14" s="7" t="s">
        <v>44</v>
      </c>
      <c r="AA14" s="10" t="s">
        <v>45</v>
      </c>
      <c r="AB14" s="11">
        <f t="shared" si="1"/>
        <v>0.18624949999999998</v>
      </c>
    </row>
    <row r="15" spans="1:28" x14ac:dyDescent="0.35">
      <c r="A15" s="4">
        <v>3568</v>
      </c>
      <c r="B15" s="5" t="s">
        <v>91</v>
      </c>
      <c r="C15" s="6">
        <v>43704</v>
      </c>
      <c r="D15" s="7">
        <v>104</v>
      </c>
      <c r="E15" s="8" t="s">
        <v>48</v>
      </c>
      <c r="F15" s="7" t="s">
        <v>90</v>
      </c>
      <c r="G15" s="10" t="s">
        <v>89</v>
      </c>
      <c r="H15" s="7" t="str">
        <f>"000053"</f>
        <v>000053</v>
      </c>
      <c r="I15" s="6">
        <v>42984</v>
      </c>
      <c r="J15" s="7" t="str">
        <f>"000120"</f>
        <v>000120</v>
      </c>
      <c r="K15" s="6">
        <v>43179</v>
      </c>
      <c r="L15" s="7" t="str">
        <f>"000150"</f>
        <v>000150</v>
      </c>
      <c r="M15" s="6">
        <v>43181</v>
      </c>
      <c r="N15" s="7">
        <v>17</v>
      </c>
      <c r="O15" s="7" t="str">
        <f>"004505"</f>
        <v>004505</v>
      </c>
      <c r="P15" s="6">
        <v>43693</v>
      </c>
      <c r="Q15" s="11">
        <v>14.98808</v>
      </c>
      <c r="R15" s="11">
        <v>1.88862</v>
      </c>
      <c r="S15" s="11">
        <v>13.099460000000001</v>
      </c>
      <c r="T15" s="7">
        <v>166</v>
      </c>
      <c r="U15" s="6">
        <v>43704</v>
      </c>
      <c r="V15" s="7">
        <v>9900333498</v>
      </c>
      <c r="W15" s="10" t="s">
        <v>88</v>
      </c>
      <c r="X15" s="7" t="s">
        <v>30</v>
      </c>
      <c r="Y15" s="10" t="s">
        <v>31</v>
      </c>
      <c r="Z15" s="7" t="s">
        <v>87</v>
      </c>
      <c r="AA15" s="10" t="s">
        <v>86</v>
      </c>
      <c r="AB15" s="11">
        <f t="shared" si="1"/>
        <v>0.14988080000000001</v>
      </c>
    </row>
    <row r="16" spans="1:28" x14ac:dyDescent="0.35">
      <c r="A16" s="4">
        <v>3569</v>
      </c>
      <c r="B16" s="5" t="s">
        <v>73</v>
      </c>
      <c r="C16" s="6">
        <v>43714</v>
      </c>
      <c r="D16" s="7">
        <v>104</v>
      </c>
      <c r="E16" s="8" t="s">
        <v>48</v>
      </c>
      <c r="F16" s="7" t="s">
        <v>85</v>
      </c>
      <c r="G16" s="10" t="s">
        <v>84</v>
      </c>
      <c r="H16" s="7" t="str">
        <f>"000410"</f>
        <v>000410</v>
      </c>
      <c r="I16" s="6">
        <v>43193</v>
      </c>
      <c r="J16" s="7" t="str">
        <f>"000001"</f>
        <v>000001</v>
      </c>
      <c r="K16" s="6">
        <v>43193</v>
      </c>
      <c r="L16" s="7" t="str">
        <f>"000001"</f>
        <v>000001</v>
      </c>
      <c r="M16" s="6">
        <v>43193</v>
      </c>
      <c r="N16" s="7">
        <v>18</v>
      </c>
      <c r="O16" s="7" t="str">
        <f>"004842"</f>
        <v>004842</v>
      </c>
      <c r="P16" s="6">
        <v>43705</v>
      </c>
      <c r="Q16" s="11">
        <v>29.985099999999999</v>
      </c>
      <c r="R16" s="11">
        <v>3.1105999999999998</v>
      </c>
      <c r="S16" s="11">
        <v>26.874500000000001</v>
      </c>
      <c r="T16" s="7">
        <v>175</v>
      </c>
      <c r="U16" s="6">
        <v>43714</v>
      </c>
      <c r="V16" s="7">
        <v>9900000000</v>
      </c>
      <c r="W16" s="10" t="s">
        <v>43</v>
      </c>
      <c r="X16" s="7" t="s">
        <v>41</v>
      </c>
      <c r="Y16" s="10" t="s">
        <v>42</v>
      </c>
      <c r="Z16" s="7" t="s">
        <v>44</v>
      </c>
      <c r="AA16" s="10" t="s">
        <v>45</v>
      </c>
      <c r="AB16" s="11">
        <f t="shared" si="1"/>
        <v>0.29985099999999998</v>
      </c>
    </row>
    <row r="17" spans="1:28" x14ac:dyDescent="0.35">
      <c r="A17" s="4">
        <v>3570</v>
      </c>
      <c r="B17" s="5" t="s">
        <v>73</v>
      </c>
      <c r="C17" s="6">
        <v>43726</v>
      </c>
      <c r="D17" s="7">
        <v>104</v>
      </c>
      <c r="E17" s="8" t="s">
        <v>48</v>
      </c>
      <c r="F17" s="7" t="s">
        <v>83</v>
      </c>
      <c r="G17" s="10" t="s">
        <v>82</v>
      </c>
      <c r="H17" s="7" t="str">
        <f>"000451"</f>
        <v>000451</v>
      </c>
      <c r="I17" s="6">
        <v>43679</v>
      </c>
      <c r="J17" s="7" t="str">
        <f>"000082"</f>
        <v>000082</v>
      </c>
      <c r="K17" s="6">
        <v>43698</v>
      </c>
      <c r="L17" s="7" t="str">
        <f>"000089"</f>
        <v>000089</v>
      </c>
      <c r="M17" s="6">
        <v>43698</v>
      </c>
      <c r="N17" s="7">
        <v>17</v>
      </c>
      <c r="O17" s="7" t="str">
        <f>"005117"</f>
        <v>005117</v>
      </c>
      <c r="P17" s="6">
        <v>43720</v>
      </c>
      <c r="Q17" s="11">
        <v>12.02342</v>
      </c>
      <c r="R17" s="11">
        <v>1.28016</v>
      </c>
      <c r="S17" s="11">
        <v>10.743259999999999</v>
      </c>
      <c r="T17" s="7">
        <v>191</v>
      </c>
      <c r="U17" s="6">
        <v>43726</v>
      </c>
      <c r="V17" s="7">
        <v>9449863068</v>
      </c>
      <c r="W17" s="10" t="s">
        <v>81</v>
      </c>
      <c r="X17" s="7" t="s">
        <v>80</v>
      </c>
      <c r="Y17" s="10" t="s">
        <v>79</v>
      </c>
      <c r="Z17" s="7" t="s">
        <v>44</v>
      </c>
      <c r="AA17" s="10" t="s">
        <v>45</v>
      </c>
      <c r="AB17" s="11">
        <f t="shared" si="1"/>
        <v>0.1202342</v>
      </c>
    </row>
    <row r="18" spans="1:28" x14ac:dyDescent="0.35">
      <c r="A18" s="4">
        <v>3571</v>
      </c>
      <c r="B18" s="5" t="s">
        <v>73</v>
      </c>
      <c r="C18" s="6">
        <v>43729</v>
      </c>
      <c r="D18" s="7">
        <v>104</v>
      </c>
      <c r="E18" s="8" t="s">
        <v>48</v>
      </c>
      <c r="F18" s="7" t="s">
        <v>78</v>
      </c>
      <c r="G18" s="10" t="s">
        <v>77</v>
      </c>
      <c r="H18" s="7" t="str">
        <f>"000411"</f>
        <v>000411</v>
      </c>
      <c r="I18" s="6">
        <v>43196</v>
      </c>
      <c r="J18" s="7" t="str">
        <f>"000002"</f>
        <v>000002</v>
      </c>
      <c r="K18" s="6">
        <v>43196</v>
      </c>
      <c r="L18" s="7" t="str">
        <f>"000003"</f>
        <v>000003</v>
      </c>
      <c r="M18" s="6">
        <v>43196</v>
      </c>
      <c r="N18" s="7">
        <v>18</v>
      </c>
      <c r="O18" s="7" t="str">
        <f>"005015"</f>
        <v>005015</v>
      </c>
      <c r="P18" s="6">
        <v>43719</v>
      </c>
      <c r="Q18" s="11">
        <v>49.98592</v>
      </c>
      <c r="R18" s="11">
        <v>5.6492500000000003</v>
      </c>
      <c r="S18" s="11">
        <v>44.336669999999998</v>
      </c>
      <c r="T18" s="7">
        <v>194</v>
      </c>
      <c r="U18" s="6">
        <v>43729</v>
      </c>
      <c r="V18" s="7">
        <v>9900000000</v>
      </c>
      <c r="W18" s="10" t="s">
        <v>76</v>
      </c>
      <c r="X18" s="7" t="s">
        <v>75</v>
      </c>
      <c r="Y18" s="10" t="s">
        <v>74</v>
      </c>
      <c r="Z18" s="7" t="s">
        <v>44</v>
      </c>
      <c r="AA18" s="10" t="s">
        <v>45</v>
      </c>
      <c r="AB18" s="11">
        <f t="shared" si="1"/>
        <v>0.4998592</v>
      </c>
    </row>
    <row r="19" spans="1:28" x14ac:dyDescent="0.35">
      <c r="A19" s="4">
        <v>3572</v>
      </c>
      <c r="B19" s="5" t="s">
        <v>73</v>
      </c>
      <c r="C19" s="6">
        <v>43731</v>
      </c>
      <c r="D19" s="7">
        <v>104</v>
      </c>
      <c r="E19" s="8" t="s">
        <v>48</v>
      </c>
      <c r="F19" s="7" t="s">
        <v>72</v>
      </c>
      <c r="G19" s="10" t="s">
        <v>71</v>
      </c>
      <c r="H19" s="7" t="str">
        <f>"000326"</f>
        <v>000326</v>
      </c>
      <c r="I19" s="6">
        <v>43179</v>
      </c>
      <c r="J19" s="7" t="str">
        <f>"000027"</f>
        <v>000027</v>
      </c>
      <c r="K19" s="6">
        <v>43237</v>
      </c>
      <c r="L19" s="7" t="str">
        <f>"000047"</f>
        <v>000047</v>
      </c>
      <c r="M19" s="6">
        <v>43239</v>
      </c>
      <c r="N19" s="7">
        <v>18</v>
      </c>
      <c r="O19" s="7" t="str">
        <f>"005289"</f>
        <v>005289</v>
      </c>
      <c r="P19" s="6">
        <v>43728</v>
      </c>
      <c r="Q19" s="11">
        <v>4.9709300000000001</v>
      </c>
      <c r="R19" s="11">
        <v>0.52264999999999995</v>
      </c>
      <c r="S19" s="11">
        <v>4.4482799999999996</v>
      </c>
      <c r="T19" s="7">
        <v>197</v>
      </c>
      <c r="U19" s="6">
        <v>43731</v>
      </c>
      <c r="V19" s="7">
        <v>9900000000</v>
      </c>
      <c r="W19" s="10" t="s">
        <v>43</v>
      </c>
      <c r="X19" s="7" t="s">
        <v>30</v>
      </c>
      <c r="Y19" s="10" t="s">
        <v>31</v>
      </c>
      <c r="Z19" s="7" t="s">
        <v>44</v>
      </c>
      <c r="AA19" s="10" t="s">
        <v>45</v>
      </c>
      <c r="AB19" s="11">
        <f t="shared" si="1"/>
        <v>4.9709299999999998E-2</v>
      </c>
    </row>
    <row r="20" spans="1:28" x14ac:dyDescent="0.35">
      <c r="A20" s="4">
        <v>3573</v>
      </c>
      <c r="B20" s="5" t="s">
        <v>110</v>
      </c>
      <c r="C20" s="6">
        <v>43749</v>
      </c>
      <c r="D20" s="4">
        <v>104</v>
      </c>
      <c r="E20" s="8" t="s">
        <v>48</v>
      </c>
      <c r="F20" s="7" t="s">
        <v>111</v>
      </c>
      <c r="G20" s="8" t="s">
        <v>112</v>
      </c>
      <c r="H20" s="7" t="str">
        <f>"000348"</f>
        <v>000348</v>
      </c>
      <c r="I20" s="6">
        <v>43182</v>
      </c>
      <c r="J20" s="7" t="str">
        <f>"000072"</f>
        <v>000072</v>
      </c>
      <c r="K20" s="6">
        <v>43672</v>
      </c>
      <c r="L20" s="7" t="str">
        <f>"000077"</f>
        <v>000077</v>
      </c>
      <c r="M20" s="6">
        <v>43683</v>
      </c>
      <c r="N20" s="7">
        <v>18</v>
      </c>
      <c r="O20" s="7" t="str">
        <f>"005700"</f>
        <v>005700</v>
      </c>
      <c r="P20" s="6">
        <v>43748</v>
      </c>
      <c r="Q20" s="9">
        <v>49.422910000000002</v>
      </c>
      <c r="R20" s="9">
        <v>5.2990399999999998</v>
      </c>
      <c r="S20" s="9">
        <v>44.123869999999997</v>
      </c>
      <c r="T20" s="7">
        <v>13</v>
      </c>
      <c r="U20" s="6">
        <v>43749</v>
      </c>
      <c r="V20" s="7">
        <v>9900000000</v>
      </c>
      <c r="W20" s="8" t="s">
        <v>43</v>
      </c>
      <c r="X20" s="7" t="s">
        <v>39</v>
      </c>
      <c r="Y20" s="8" t="s">
        <v>40</v>
      </c>
      <c r="Z20" s="7" t="s">
        <v>44</v>
      </c>
      <c r="AA20" s="8" t="s">
        <v>45</v>
      </c>
      <c r="AB20" s="9">
        <v>0.49422910000000003</v>
      </c>
    </row>
    <row r="21" spans="1:28" x14ac:dyDescent="0.35">
      <c r="A21" s="4">
        <v>3574</v>
      </c>
      <c r="B21" s="5" t="s">
        <v>110</v>
      </c>
      <c r="C21" s="6">
        <v>43749</v>
      </c>
      <c r="D21" s="4">
        <v>104</v>
      </c>
      <c r="E21" s="8" t="s">
        <v>48</v>
      </c>
      <c r="F21" s="7" t="s">
        <v>113</v>
      </c>
      <c r="G21" s="8" t="s">
        <v>114</v>
      </c>
      <c r="H21" s="7" t="str">
        <f>"000451"</f>
        <v>000451</v>
      </c>
      <c r="I21" s="6">
        <v>43532</v>
      </c>
      <c r="J21" s="7" t="str">
        <f>"000075"</f>
        <v>000075</v>
      </c>
      <c r="K21" s="6">
        <v>43678</v>
      </c>
      <c r="L21" s="7" t="str">
        <f>"000093"</f>
        <v>000093</v>
      </c>
      <c r="M21" s="6">
        <v>43705</v>
      </c>
      <c r="N21" s="7">
        <v>19</v>
      </c>
      <c r="O21" s="7" t="str">
        <f>"005701"</f>
        <v>005701</v>
      </c>
      <c r="P21" s="6">
        <v>43748</v>
      </c>
      <c r="Q21" s="9">
        <v>73.562780000000004</v>
      </c>
      <c r="R21" s="9">
        <v>8.5017899999999997</v>
      </c>
      <c r="S21" s="9">
        <v>65.060990000000004</v>
      </c>
      <c r="T21" s="7">
        <v>13</v>
      </c>
      <c r="U21" s="6">
        <v>43749</v>
      </c>
      <c r="V21" s="7">
        <v>9900990099</v>
      </c>
      <c r="W21" s="8" t="s">
        <v>115</v>
      </c>
      <c r="X21" s="7" t="s">
        <v>39</v>
      </c>
      <c r="Y21" s="8" t="s">
        <v>40</v>
      </c>
      <c r="Z21" s="7" t="s">
        <v>44</v>
      </c>
      <c r="AA21" s="8" t="s">
        <v>45</v>
      </c>
      <c r="AB21" s="9">
        <v>0.73562780000000005</v>
      </c>
    </row>
    <row r="22" spans="1:28" x14ac:dyDescent="0.35">
      <c r="A22" s="4">
        <v>3575</v>
      </c>
      <c r="B22" s="5" t="s">
        <v>110</v>
      </c>
      <c r="C22" s="6">
        <v>43749</v>
      </c>
      <c r="D22" s="4">
        <v>104</v>
      </c>
      <c r="E22" s="8" t="s">
        <v>48</v>
      </c>
      <c r="F22" s="7" t="s">
        <v>69</v>
      </c>
      <c r="G22" s="8" t="s">
        <v>70</v>
      </c>
      <c r="H22" s="7" t="str">
        <f>"000003"</f>
        <v>000003</v>
      </c>
      <c r="I22" s="6">
        <v>43617</v>
      </c>
      <c r="J22" s="7" t="str">
        <f>"000082"</f>
        <v>000082</v>
      </c>
      <c r="K22" s="6">
        <v>43696</v>
      </c>
      <c r="L22" s="7" t="str">
        <f>"000082"</f>
        <v>000082</v>
      </c>
      <c r="M22" s="6">
        <v>43696</v>
      </c>
      <c r="N22" s="7">
        <v>17</v>
      </c>
      <c r="O22" s="7" t="str">
        <f>"005738"</f>
        <v>005738</v>
      </c>
      <c r="P22" s="6">
        <v>43749</v>
      </c>
      <c r="Q22" s="9">
        <v>14.41194</v>
      </c>
      <c r="R22" s="9">
        <v>0.73468999999999995</v>
      </c>
      <c r="S22" s="9">
        <v>13.677250000000001</v>
      </c>
      <c r="T22" s="7">
        <v>13</v>
      </c>
      <c r="U22" s="6">
        <v>43749</v>
      </c>
      <c r="V22" s="7">
        <v>9480683659</v>
      </c>
      <c r="W22" s="8" t="s">
        <v>66</v>
      </c>
      <c r="X22" s="7" t="s">
        <v>46</v>
      </c>
      <c r="Y22" s="8" t="s">
        <v>47</v>
      </c>
      <c r="Z22" s="7" t="s">
        <v>37</v>
      </c>
      <c r="AA22" s="8" t="s">
        <v>38</v>
      </c>
      <c r="AB22" s="9">
        <v>0.14411940000000001</v>
      </c>
    </row>
    <row r="23" spans="1:28" x14ac:dyDescent="0.35">
      <c r="A23" s="4">
        <v>3576</v>
      </c>
      <c r="B23" s="5" t="s">
        <v>110</v>
      </c>
      <c r="C23" s="6">
        <v>43749</v>
      </c>
      <c r="D23" s="4">
        <v>104</v>
      </c>
      <c r="E23" s="8" t="s">
        <v>48</v>
      </c>
      <c r="F23" s="7" t="s">
        <v>104</v>
      </c>
      <c r="G23" s="8" t="s">
        <v>103</v>
      </c>
      <c r="H23" s="7" t="str">
        <f>"000004"</f>
        <v>000004</v>
      </c>
      <c r="I23" s="6">
        <v>43617</v>
      </c>
      <c r="J23" s="7" t="str">
        <f>"000083"</f>
        <v>000083</v>
      </c>
      <c r="K23" s="6">
        <v>43696</v>
      </c>
      <c r="L23" s="7" t="str">
        <f>"000083"</f>
        <v>000083</v>
      </c>
      <c r="M23" s="6">
        <v>43696</v>
      </c>
      <c r="N23" s="7">
        <v>17</v>
      </c>
      <c r="O23" s="7" t="str">
        <f>"005739"</f>
        <v>005739</v>
      </c>
      <c r="P23" s="6">
        <v>43749</v>
      </c>
      <c r="Q23" s="9">
        <v>20.346509999999999</v>
      </c>
      <c r="R23" s="9">
        <v>1.0376099999999999</v>
      </c>
      <c r="S23" s="9">
        <v>19.308900000000001</v>
      </c>
      <c r="T23" s="7">
        <v>13</v>
      </c>
      <c r="U23" s="6">
        <v>43749</v>
      </c>
      <c r="V23" s="7">
        <v>9480683659</v>
      </c>
      <c r="W23" s="8" t="s">
        <v>66</v>
      </c>
      <c r="X23" s="7" t="s">
        <v>46</v>
      </c>
      <c r="Y23" s="8" t="s">
        <v>47</v>
      </c>
      <c r="Z23" s="7" t="s">
        <v>37</v>
      </c>
      <c r="AA23" s="8" t="s">
        <v>38</v>
      </c>
      <c r="AB23" s="9">
        <v>0.20346509999999998</v>
      </c>
    </row>
    <row r="24" spans="1:28" x14ac:dyDescent="0.35">
      <c r="A24" s="4">
        <v>3577</v>
      </c>
      <c r="B24" s="5" t="s">
        <v>110</v>
      </c>
      <c r="C24" s="6">
        <v>43755</v>
      </c>
      <c r="D24" s="4">
        <v>104</v>
      </c>
      <c r="E24" s="8" t="s">
        <v>48</v>
      </c>
      <c r="F24" s="7" t="s">
        <v>116</v>
      </c>
      <c r="G24" s="8" t="s">
        <v>117</v>
      </c>
      <c r="H24" s="7" t="str">
        <f>"00.022"</f>
        <v>00.022</v>
      </c>
      <c r="I24" s="6">
        <v>42903</v>
      </c>
      <c r="J24" s="7" t="str">
        <f>"000090"</f>
        <v>000090</v>
      </c>
      <c r="K24" s="6">
        <v>43717</v>
      </c>
      <c r="L24" s="7" t="str">
        <f>"000090"</f>
        <v>000090</v>
      </c>
      <c r="M24" s="6">
        <v>43717</v>
      </c>
      <c r="N24" s="7">
        <v>16</v>
      </c>
      <c r="O24" s="7" t="str">
        <f>"005784"</f>
        <v>005784</v>
      </c>
      <c r="P24" s="6">
        <v>43754</v>
      </c>
      <c r="Q24" s="9">
        <v>206.86079000000001</v>
      </c>
      <c r="R24" s="9">
        <v>8.9099500000000003</v>
      </c>
      <c r="S24" s="9">
        <v>197.95084</v>
      </c>
      <c r="T24" s="7">
        <v>13</v>
      </c>
      <c r="U24" s="6">
        <v>43755</v>
      </c>
      <c r="V24" s="7">
        <v>9845020976</v>
      </c>
      <c r="W24" s="8" t="s">
        <v>118</v>
      </c>
      <c r="X24" s="7" t="s">
        <v>46</v>
      </c>
      <c r="Y24" s="8" t="s">
        <v>47</v>
      </c>
      <c r="Z24" s="7" t="s">
        <v>37</v>
      </c>
      <c r="AA24" s="8" t="s">
        <v>38</v>
      </c>
      <c r="AB24" s="9">
        <v>2.0686078999999999</v>
      </c>
    </row>
    <row r="25" spans="1:28" x14ac:dyDescent="0.35">
      <c r="A25" s="4">
        <v>3578</v>
      </c>
      <c r="B25" s="5" t="s">
        <v>110</v>
      </c>
      <c r="C25" s="6">
        <v>43757</v>
      </c>
      <c r="D25" s="4">
        <v>104</v>
      </c>
      <c r="E25" s="8" t="s">
        <v>48</v>
      </c>
      <c r="F25" s="7" t="s">
        <v>109</v>
      </c>
      <c r="G25" s="8" t="s">
        <v>108</v>
      </c>
      <c r="H25" s="7" t="str">
        <f>"000029"</f>
        <v>000029</v>
      </c>
      <c r="I25" s="6">
        <v>42943</v>
      </c>
      <c r="J25" s="7" t="str">
        <f>"000054"</f>
        <v>000054</v>
      </c>
      <c r="K25" s="6">
        <v>43731</v>
      </c>
      <c r="L25" s="7" t="str">
        <f>"000053"</f>
        <v>000053</v>
      </c>
      <c r="M25" s="6">
        <v>43731</v>
      </c>
      <c r="N25" s="7">
        <v>16</v>
      </c>
      <c r="O25" s="7" t="str">
        <f>"005791"</f>
        <v>005791</v>
      </c>
      <c r="P25" s="6">
        <v>43755</v>
      </c>
      <c r="Q25" s="9">
        <v>4.1377199999999998</v>
      </c>
      <c r="R25" s="9">
        <v>0.40904000000000001</v>
      </c>
      <c r="S25" s="9">
        <v>3.7286800000000002</v>
      </c>
      <c r="T25" s="7">
        <v>13</v>
      </c>
      <c r="U25" s="6">
        <v>43757</v>
      </c>
      <c r="V25" s="7">
        <v>9845351993</v>
      </c>
      <c r="W25" s="8" t="s">
        <v>107</v>
      </c>
      <c r="X25" s="7" t="s">
        <v>106</v>
      </c>
      <c r="Y25" s="8" t="s">
        <v>105</v>
      </c>
      <c r="Z25" s="7" t="s">
        <v>87</v>
      </c>
      <c r="AA25" s="8" t="s">
        <v>86</v>
      </c>
      <c r="AB25" s="9">
        <v>4.1377199999999996E-2</v>
      </c>
    </row>
    <row r="26" spans="1:28" x14ac:dyDescent="0.35">
      <c r="A26" s="4">
        <v>3579</v>
      </c>
      <c r="B26" s="5" t="s">
        <v>110</v>
      </c>
      <c r="C26" s="6">
        <v>43769</v>
      </c>
      <c r="D26" s="4">
        <v>104</v>
      </c>
      <c r="E26" s="8" t="s">
        <v>48</v>
      </c>
      <c r="F26" s="7" t="s">
        <v>119</v>
      </c>
      <c r="G26" s="8" t="s">
        <v>120</v>
      </c>
      <c r="H26" s="7" t="str">
        <f>"000084"</f>
        <v>000084</v>
      </c>
      <c r="I26" s="6">
        <v>42723</v>
      </c>
      <c r="J26" s="7" t="str">
        <f>"000101"</f>
        <v>000101</v>
      </c>
      <c r="K26" s="6">
        <v>43375</v>
      </c>
      <c r="L26" s="7" t="str">
        <f>"000102"</f>
        <v>000102</v>
      </c>
      <c r="M26" s="6">
        <v>43376</v>
      </c>
      <c r="N26" s="7">
        <v>17</v>
      </c>
      <c r="O26" s="7" t="str">
        <f>""</f>
        <v/>
      </c>
      <c r="P26" s="6"/>
      <c r="Q26" s="9">
        <v>42.717280000000002</v>
      </c>
      <c r="R26" s="9">
        <v>1.0403</v>
      </c>
      <c r="S26" s="9">
        <v>41.67698</v>
      </c>
      <c r="T26" s="7">
        <v>13</v>
      </c>
      <c r="U26" s="6">
        <v>43769</v>
      </c>
      <c r="V26" s="7">
        <v>9480685613</v>
      </c>
      <c r="W26" s="8" t="s">
        <v>121</v>
      </c>
      <c r="X26" s="7" t="s">
        <v>122</v>
      </c>
      <c r="Y26" s="8" t="s">
        <v>123</v>
      </c>
      <c r="Z26" s="7" t="s">
        <v>37</v>
      </c>
      <c r="AA26" s="8" t="s">
        <v>38</v>
      </c>
      <c r="AB26" s="9">
        <v>0.42717280000000002</v>
      </c>
    </row>
    <row r="27" spans="1:28" x14ac:dyDescent="0.35">
      <c r="A27" s="4">
        <v>3580</v>
      </c>
      <c r="B27" s="5" t="s">
        <v>110</v>
      </c>
      <c r="C27" s="6">
        <v>43769</v>
      </c>
      <c r="D27" s="4">
        <v>104</v>
      </c>
      <c r="E27" s="8" t="s">
        <v>48</v>
      </c>
      <c r="F27" s="7" t="s">
        <v>124</v>
      </c>
      <c r="G27" s="8" t="s">
        <v>125</v>
      </c>
      <c r="H27" s="7" t="str">
        <f>"000009"</f>
        <v>000009</v>
      </c>
      <c r="I27" s="6">
        <v>43348</v>
      </c>
      <c r="J27" s="7" t="str">
        <f>"000129"</f>
        <v>000129</v>
      </c>
      <c r="K27" s="6">
        <v>43489</v>
      </c>
      <c r="L27" s="7" t="str">
        <f>"000130"</f>
        <v>000130</v>
      </c>
      <c r="M27" s="6">
        <v>43489</v>
      </c>
      <c r="N27" s="7">
        <v>18</v>
      </c>
      <c r="O27" s="7" t="str">
        <f>"006025"</f>
        <v>006025</v>
      </c>
      <c r="P27" s="6">
        <v>43768</v>
      </c>
      <c r="Q27" s="9">
        <v>79.435450000000003</v>
      </c>
      <c r="R27" s="9">
        <v>1.77572</v>
      </c>
      <c r="S27" s="9">
        <v>77.659729999999996</v>
      </c>
      <c r="T27" s="7">
        <v>13</v>
      </c>
      <c r="U27" s="6">
        <v>43769</v>
      </c>
      <c r="V27" s="7">
        <v>9845118582</v>
      </c>
      <c r="W27" s="8" t="s">
        <v>121</v>
      </c>
      <c r="X27" s="7" t="s">
        <v>35</v>
      </c>
      <c r="Y27" s="8" t="s">
        <v>36</v>
      </c>
      <c r="Z27" s="7" t="s">
        <v>37</v>
      </c>
      <c r="AA27" s="8" t="s">
        <v>38</v>
      </c>
      <c r="AB27" s="9">
        <v>0.79435450000000007</v>
      </c>
    </row>
    <row r="28" spans="1:28" x14ac:dyDescent="0.35">
      <c r="A28" s="4">
        <v>3581</v>
      </c>
      <c r="B28" s="5" t="s">
        <v>110</v>
      </c>
      <c r="C28" s="6">
        <v>43769</v>
      </c>
      <c r="D28" s="4">
        <v>104</v>
      </c>
      <c r="E28" s="8" t="s">
        <v>48</v>
      </c>
      <c r="F28" s="7" t="s">
        <v>124</v>
      </c>
      <c r="G28" s="8" t="s">
        <v>125</v>
      </c>
      <c r="H28" s="7" t="str">
        <f>"000009"</f>
        <v>000009</v>
      </c>
      <c r="I28" s="6">
        <v>43348</v>
      </c>
      <c r="J28" s="7" t="str">
        <f>"000129"</f>
        <v>000129</v>
      </c>
      <c r="K28" s="6">
        <v>43489</v>
      </c>
      <c r="L28" s="7" t="str">
        <f>"000130"</f>
        <v>000130</v>
      </c>
      <c r="M28" s="6">
        <v>43489</v>
      </c>
      <c r="N28" s="7">
        <v>18</v>
      </c>
      <c r="O28" s="7" t="str">
        <f>"006025"</f>
        <v>006025</v>
      </c>
      <c r="P28" s="6">
        <v>43768</v>
      </c>
      <c r="Q28" s="9">
        <v>20.540089999999999</v>
      </c>
      <c r="R28" s="9">
        <v>0.84214</v>
      </c>
      <c r="S28" s="9">
        <v>19.697949999999999</v>
      </c>
      <c r="T28" s="7">
        <v>13</v>
      </c>
      <c r="U28" s="6">
        <v>43769</v>
      </c>
      <c r="V28" s="7">
        <v>9845118582</v>
      </c>
      <c r="W28" s="8" t="s">
        <v>121</v>
      </c>
      <c r="X28" s="7" t="s">
        <v>35</v>
      </c>
      <c r="Y28" s="8" t="s">
        <v>36</v>
      </c>
      <c r="Z28" s="7" t="s">
        <v>37</v>
      </c>
      <c r="AA28" s="8" t="s">
        <v>38</v>
      </c>
      <c r="AB28" s="9">
        <v>0.2054009</v>
      </c>
    </row>
    <row r="29" spans="1:28" x14ac:dyDescent="0.35">
      <c r="A29" s="4">
        <v>3582</v>
      </c>
      <c r="B29" s="5" t="s">
        <v>126</v>
      </c>
      <c r="C29" s="6">
        <v>43795</v>
      </c>
      <c r="D29" s="4">
        <v>104</v>
      </c>
      <c r="E29" s="8" t="s">
        <v>48</v>
      </c>
      <c r="F29" s="7" t="s">
        <v>127</v>
      </c>
      <c r="G29" s="8" t="s">
        <v>128</v>
      </c>
      <c r="H29" s="7" t="str">
        <f>"000176"</f>
        <v>000176</v>
      </c>
      <c r="I29" s="6">
        <v>43181</v>
      </c>
      <c r="J29" s="7" t="str">
        <f>"000027"</f>
        <v>000027</v>
      </c>
      <c r="K29" s="6">
        <v>43252</v>
      </c>
      <c r="L29" s="7" t="str">
        <f>"000027"</f>
        <v>000027</v>
      </c>
      <c r="M29" s="6">
        <v>43252</v>
      </c>
      <c r="N29" s="7">
        <v>18</v>
      </c>
      <c r="O29" s="7" t="str">
        <f>"006258"</f>
        <v>006258</v>
      </c>
      <c r="P29" s="6">
        <v>43783</v>
      </c>
      <c r="Q29" s="9">
        <v>49.478670000000001</v>
      </c>
      <c r="R29" s="9">
        <v>6.2342899999999997</v>
      </c>
      <c r="S29" s="9">
        <v>43.24438</v>
      </c>
      <c r="T29" s="7">
        <v>13</v>
      </c>
      <c r="U29" s="6">
        <v>43795</v>
      </c>
      <c r="V29" s="7">
        <v>9611677700</v>
      </c>
      <c r="W29" s="8" t="s">
        <v>129</v>
      </c>
      <c r="X29" s="7" t="s">
        <v>67</v>
      </c>
      <c r="Y29" s="8" t="s">
        <v>130</v>
      </c>
      <c r="Z29" s="7" t="s">
        <v>87</v>
      </c>
      <c r="AA29" s="8" t="s">
        <v>86</v>
      </c>
      <c r="AB29" s="9">
        <v>0.49478670000000002</v>
      </c>
    </row>
    <row r="30" spans="1:28" x14ac:dyDescent="0.35">
      <c r="A30" s="4">
        <v>3583</v>
      </c>
      <c r="B30" s="5" t="s">
        <v>126</v>
      </c>
      <c r="C30" s="6">
        <v>43795</v>
      </c>
      <c r="D30" s="4">
        <v>104</v>
      </c>
      <c r="E30" s="8" t="s">
        <v>48</v>
      </c>
      <c r="F30" s="7" t="s">
        <v>127</v>
      </c>
      <c r="G30" s="8" t="s">
        <v>128</v>
      </c>
      <c r="H30" s="7" t="str">
        <f>"000176"</f>
        <v>000176</v>
      </c>
      <c r="I30" s="6">
        <v>43181</v>
      </c>
      <c r="J30" s="7" t="str">
        <f>"000027"</f>
        <v>000027</v>
      </c>
      <c r="K30" s="6">
        <v>43252</v>
      </c>
      <c r="L30" s="7" t="str">
        <f>"000027"</f>
        <v>000027</v>
      </c>
      <c r="M30" s="6">
        <v>43252</v>
      </c>
      <c r="N30" s="7">
        <v>18</v>
      </c>
      <c r="O30" s="7" t="str">
        <f>"006258"</f>
        <v>006258</v>
      </c>
      <c r="P30" s="6">
        <v>43783</v>
      </c>
      <c r="Q30" s="9">
        <v>50.459380000000003</v>
      </c>
      <c r="R30" s="9">
        <v>6.3578700000000001</v>
      </c>
      <c r="S30" s="9">
        <v>44.101509999999998</v>
      </c>
      <c r="T30" s="7">
        <v>13</v>
      </c>
      <c r="U30" s="6">
        <v>43795</v>
      </c>
      <c r="V30" s="7">
        <v>9611677700</v>
      </c>
      <c r="W30" s="8" t="s">
        <v>129</v>
      </c>
      <c r="X30" s="7" t="s">
        <v>67</v>
      </c>
      <c r="Y30" s="8" t="s">
        <v>130</v>
      </c>
      <c r="Z30" s="7" t="s">
        <v>87</v>
      </c>
      <c r="AA30" s="8" t="s">
        <v>86</v>
      </c>
      <c r="AB30" s="9">
        <v>0.50459379999999998</v>
      </c>
    </row>
    <row r="31" spans="1:28" x14ac:dyDescent="0.35">
      <c r="A31" s="4">
        <v>3584</v>
      </c>
      <c r="B31" s="5" t="s">
        <v>126</v>
      </c>
      <c r="C31" s="6">
        <v>43795</v>
      </c>
      <c r="D31" s="4">
        <v>104</v>
      </c>
      <c r="E31" s="8" t="s">
        <v>48</v>
      </c>
      <c r="F31" s="7" t="s">
        <v>131</v>
      </c>
      <c r="G31" s="8" t="s">
        <v>132</v>
      </c>
      <c r="H31" s="7" t="str">
        <f>"000336"</f>
        <v>000336</v>
      </c>
      <c r="I31" s="6">
        <v>43180</v>
      </c>
      <c r="J31" s="7" t="str">
        <f>"000028"</f>
        <v>000028</v>
      </c>
      <c r="K31" s="6">
        <v>43237</v>
      </c>
      <c r="L31" s="7" t="str">
        <f>"000046"</f>
        <v>000046</v>
      </c>
      <c r="M31" s="6">
        <v>43239</v>
      </c>
      <c r="N31" s="7">
        <v>18</v>
      </c>
      <c r="O31" s="7" t="str">
        <f>"006382"</f>
        <v>006382</v>
      </c>
      <c r="P31" s="6">
        <v>43794</v>
      </c>
      <c r="Q31" s="9">
        <v>24.990449999999999</v>
      </c>
      <c r="R31" s="9">
        <v>2.6241599999999998</v>
      </c>
      <c r="S31" s="9">
        <v>22.366289999999999</v>
      </c>
      <c r="T31" s="7">
        <v>13</v>
      </c>
      <c r="U31" s="6">
        <v>43795</v>
      </c>
      <c r="V31" s="7">
        <v>9900000000</v>
      </c>
      <c r="W31" s="8" t="s">
        <v>43</v>
      </c>
      <c r="X31" s="7" t="s">
        <v>30</v>
      </c>
      <c r="Y31" s="8" t="s">
        <v>31</v>
      </c>
      <c r="Z31" s="7" t="s">
        <v>44</v>
      </c>
      <c r="AA31" s="8" t="s">
        <v>45</v>
      </c>
      <c r="AB31" s="9">
        <v>0.2499045</v>
      </c>
    </row>
  </sheetData>
  <autoFilter ref="A1:AB3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2020-01-30T06:25:52Z</dcterms:modified>
</cp:coreProperties>
</file>