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7" i="1" l="1"/>
  <c r="L17" i="1"/>
  <c r="J17" i="1"/>
  <c r="H17"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O8" i="1"/>
  <c r="L8" i="1"/>
  <c r="J8" i="1"/>
  <c r="H8"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<sst xmlns="http://schemas.openxmlformats.org/spreadsheetml/2006/main" count="172" uniqueCount="94">
  <si>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</si>
  <si>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</si>
  <si>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</si>
  <si>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</si>
  <si>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</si>
  <si>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</si>
  <si>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</si>
  <si>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</si>
  <si>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</si>
  <si>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</si>
  <si>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</si>
  <si>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</si>
  <si>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</si>
  <si>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</si>
  <si>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</si>
  <si>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</si>
  <si>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</si>
  <si>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</si>
  <si>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</si>
  <si>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</si>
  <si>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</si>
  <si>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</si>
  <si>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</si>
  <si>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</si>
  <si>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</si>
  <si>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</si>
  <si>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</si>
  <si>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</si>
  <si>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June</t>
  </si>
  <si>
    <t>P1771</t>
  </si>
  <si>
    <t>Zone Works - POW Works</t>
  </si>
  <si>
    <t>May</t>
  </si>
  <si>
    <t>ddo267</t>
  </si>
  <si>
    <t xml:space="preserve"> Assistant Executive Engineer Govidaraj Nagar West Zone</t>
  </si>
  <si>
    <t>Agrahara Dasarahalli</t>
  </si>
  <si>
    <t>105-17-000013</t>
  </si>
  <si>
    <t>Providing Street Name boards in ward no.105</t>
  </si>
  <si>
    <t>K Raju</t>
  </si>
  <si>
    <t>105-17-000015</t>
  </si>
  <si>
    <t>Construction of RCC Drain at 1st cross KHB colony near Sharada Apartement in ward no.105</t>
  </si>
  <si>
    <t>M Krishna</t>
  </si>
  <si>
    <t>105-17-000020</t>
  </si>
  <si>
    <t>Construction of RCC drain to 7th A main and 19th cross of KHB colony and Basavana park surrounding area in ward no.105</t>
  </si>
  <si>
    <t>105-17-000018</t>
  </si>
  <si>
    <t>Construction of RCC drain CC road and UGD system in 1st main from swathi hotel to veeresh theatre and surrounding area in ward no.105</t>
  </si>
  <si>
    <t>105-17-000019</t>
  </si>
  <si>
    <t>Construction of RCC drain and culverts at 3rd main in between 10th to 12th cross in ward no.105</t>
  </si>
  <si>
    <t>Sri M Anil Kumar</t>
  </si>
  <si>
    <t>105-17-000022</t>
  </si>
  <si>
    <t>Restoration road cutting portions of CC roads  in ward no.105</t>
  </si>
  <si>
    <t>M Anilkumar</t>
  </si>
  <si>
    <t>105-17-000021</t>
  </si>
  <si>
    <t>Removing historical debries at cross roads 1st A main MC layout and sesilting in ward no.105</t>
  </si>
  <si>
    <t>Rajashekar B M</t>
  </si>
  <si>
    <t>July</t>
  </si>
  <si>
    <t>105-16-000002</t>
  </si>
  <si>
    <t>Annual Operation And maintenance Of Street Lights at Agrahara Dasarahalli in Ward No- 105</t>
  </si>
  <si>
    <t>Sai Electric Com</t>
  </si>
  <si>
    <t>P0300</t>
  </si>
  <si>
    <t>M and R to Street Lights - Replacement of Burnt Bulbs etc. (Package)</t>
  </si>
  <si>
    <t>ddo209</t>
  </si>
  <si>
    <t xml:space="preserve"> Assistant Executive Engineer Electrical West Zone</t>
  </si>
  <si>
    <t>105-17-000059</t>
  </si>
  <si>
    <t>Construction of Sheltar and Power Conection For Shredder in Gayathri Hospital Opposite Park</t>
  </si>
  <si>
    <t>Naveena D G</t>
  </si>
  <si>
    <t>P3158</t>
  </si>
  <si>
    <t>SIP Infrastructure Project works</t>
  </si>
  <si>
    <t>ddo326</t>
  </si>
  <si>
    <t xml:space="preserve"> Executive Engineer SWM 1 Central Zone</t>
  </si>
  <si>
    <t>105-17-000044</t>
  </si>
  <si>
    <t>Providing CC roads and Culverts in Agrahara Dasarahalli in ward no 105</t>
  </si>
  <si>
    <t>Suresh N C</t>
  </si>
  <si>
    <t>P3167</t>
  </si>
  <si>
    <t>Special Development works in ward No.119, 124, 131, 133, 157, 171, 177, 181, 192, 184, 185, 194, 155, 105, 90, 91, 92, 98, 09, 11, 02, 65 (Rs.100 lakhs per ward)</t>
  </si>
  <si>
    <t>August</t>
  </si>
  <si>
    <t>105-16-000030</t>
  </si>
  <si>
    <t>Development of Basava vana park in ward no 105</t>
  </si>
  <si>
    <t>Executive Engineer 2 KRIDL</t>
  </si>
  <si>
    <t>P0290</t>
  </si>
  <si>
    <t>BBMP Assets - Fencing of Vacant BMP Land (including Parks, Playgrounds and Gardens)</t>
  </si>
  <si>
    <t>105-16-000006</t>
  </si>
  <si>
    <t>Construction of L Shape drain to 2nd cross of AD Halli in ward No. 105</t>
  </si>
  <si>
    <t>Avinash B</t>
  </si>
  <si>
    <t>September</t>
  </si>
  <si>
    <t>105-18-000004</t>
  </si>
  <si>
    <t>Providing LED lights in ward no 105</t>
  </si>
  <si>
    <t>Sri Lakshmi Narasimha electricals</t>
  </si>
  <si>
    <t>P3329</t>
  </si>
  <si>
    <t>Special Development works at Wards (70 wards Rs.1.00 Cr. Each) - Ward Numbers as per Budget Book 2017-18 page no. 109</t>
  </si>
  <si>
    <t>105-18-000003</t>
  </si>
  <si>
    <t>Providing and maintainance of Electrical work in ward no 105</t>
  </si>
  <si>
    <t>Sri Lakshmi Narasimha Electricals</t>
  </si>
  <si>
    <t>October</t>
  </si>
  <si>
    <t>December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</si>
</sst>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tabSelected="1" workbookViewId="0">
      <selection activeCell="A2" sqref="A2:XFD17"/>
    </sheetView>
  </sheetViews>
  <sheetFormatPr defaultRowHeight="14.5" x14ac:dyDescent="0.35"/>
  <cols>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3585</v>
      </c>
      <c r="B2" s="5" t="s">
        <v>31</v>
      </c>
      <c r="C2" s="6">
        <v>43591</v>
      </c>
      <c r="D2" s="7">
        <v>105</v>
      </c>
      <c r="E2" s="8" t="s">
        <v>34</v>
      </c>
      <c r="F2" s="7" t="s">
        <v>35</v>
      </c>
      <c r="G2" s="8" t="s">
        <v>36</v>
      </c>
      <c r="H2" s="7" t="str">
        <f>"000026"</f>
        <v>000026</v>
      </c>
      <c r="I2" s="6">
        <v>42934</v>
      </c>
      <c r="J2" s="7" t="str">
        <f>"000015"</f>
        <v>000015</v>
      </c>
      <c r="K2" s="6">
        <v>42937</v>
      </c>
      <c r="L2" s="7" t="str">
        <f>"000033"</f>
        <v>000033</v>
      </c>
      <c r="M2" s="6">
        <v>42937</v>
      </c>
      <c r="N2" s="7">
        <v>17</v>
      </c>
      <c r="O2" s="7" t="str">
        <f>"001197"</f>
        <v>001197</v>
      </c>
      <c r="P2" s="6">
        <v>43582</v>
      </c>
      <c r="Q2" s="9">
        <v>9.9083699999999997</v>
      </c>
      <c r="R2" s="9">
        <v>1.1994899999999999</v>
      </c>
      <c r="S2" s="9">
        <v>8.7088800000000006</v>
      </c>
      <c r="T2" s="7">
        <v>37</v>
      </c>
      <c r="U2" s="6">
        <v>43591</v>
      </c>
      <c r="V2" s="7">
        <v>9900123234</v>
      </c>
      <c r="W2" s="8" t="s">
        <v>37</v>
      </c>
      <c r="X2" s="7" t="s">
        <v>29</v>
      </c>
      <c r="Y2" s="8" t="s">
        <v>30</v>
      </c>
      <c r="Z2" s="7" t="s">
        <v>32</v>
      </c>
      <c r="AA2" s="8" t="s">
        <v>33</v>
      </c>
      <c r="AB2" s="9">
        <f>Q2/100</f>
        <v>9.9083699999999997E-2</v>
      </c>
    </row>
    <row r="3" spans="1:28" x14ac:dyDescent="0.35">
      <c r="A3" s="4">
        <v>3586</v>
      </c>
      <c r="B3" s="5" t="s">
        <v>31</v>
      </c>
      <c r="C3" s="6">
        <v>43591</v>
      </c>
      <c r="D3" s="7">
        <v>105</v>
      </c>
      <c r="E3" s="8" t="s">
        <v>34</v>
      </c>
      <c r="F3" s="7" t="s">
        <v>38</v>
      </c>
      <c r="G3" s="8" t="s">
        <v>39</v>
      </c>
      <c r="H3" s="7" t="str">
        <f>"000035"</f>
        <v>000035</v>
      </c>
      <c r="I3" s="6">
        <v>42872</v>
      </c>
      <c r="J3" s="7" t="str">
        <f>"000042"</f>
        <v>000042</v>
      </c>
      <c r="K3" s="6">
        <v>42963</v>
      </c>
      <c r="L3" s="7" t="str">
        <f>"000058"</f>
        <v>000058</v>
      </c>
      <c r="M3" s="6">
        <v>42966</v>
      </c>
      <c r="N3" s="7">
        <v>17</v>
      </c>
      <c r="O3" s="7" t="str">
        <f>"001268"</f>
        <v>001268</v>
      </c>
      <c r="P3" s="6">
        <v>43587</v>
      </c>
      <c r="Q3" s="9">
        <v>9.5100999999999996</v>
      </c>
      <c r="R3" s="9">
        <v>0.62826000000000004</v>
      </c>
      <c r="S3" s="9">
        <v>8.8818400000000004</v>
      </c>
      <c r="T3" s="7">
        <v>37</v>
      </c>
      <c r="U3" s="6">
        <v>43591</v>
      </c>
      <c r="V3" s="7">
        <v>9035489036</v>
      </c>
      <c r="W3" s="8" t="s">
        <v>40</v>
      </c>
      <c r="X3" s="7" t="s">
        <v>29</v>
      </c>
      <c r="Y3" s="8" t="s">
        <v>30</v>
      </c>
      <c r="Z3" s="7" t="s">
        <v>32</v>
      </c>
      <c r="AA3" s="8" t="s">
        <v>33</v>
      </c>
      <c r="AB3" s="9">
        <f>Q3/100</f>
        <v>9.5100999999999991E-2</v>
      </c>
    </row>
    <row r="4" spans="1:28" x14ac:dyDescent="0.35">
      <c r="A4" s="4">
        <v>3587</v>
      </c>
      <c r="B4" s="5" t="s">
        <v>31</v>
      </c>
      <c r="C4" s="6">
        <v>43591</v>
      </c>
      <c r="D4" s="7">
        <v>105</v>
      </c>
      <c r="E4" s="8" t="s">
        <v>34</v>
      </c>
      <c r="F4" s="7" t="s">
        <v>41</v>
      </c>
      <c r="G4" s="8" t="s">
        <v>42</v>
      </c>
      <c r="H4" s="7" t="str">
        <f>"000033"</f>
        <v>000033</v>
      </c>
      <c r="I4" s="6">
        <v>42872</v>
      </c>
      <c r="J4" s="7" t="str">
        <f>"000041"</f>
        <v>000041</v>
      </c>
      <c r="K4" s="6">
        <v>42963</v>
      </c>
      <c r="L4" s="7" t="str">
        <f>"000059"</f>
        <v>000059</v>
      </c>
      <c r="M4" s="6">
        <v>42966</v>
      </c>
      <c r="N4" s="7">
        <v>17</v>
      </c>
      <c r="O4" s="7" t="str">
        <f>"001269"</f>
        <v>001269</v>
      </c>
      <c r="P4" s="6">
        <v>43587</v>
      </c>
      <c r="Q4" s="9">
        <v>23.648769999999999</v>
      </c>
      <c r="R4" s="9">
        <v>1.52315</v>
      </c>
      <c r="S4" s="9">
        <v>22.125620000000001</v>
      </c>
      <c r="T4" s="7">
        <v>37</v>
      </c>
      <c r="U4" s="6">
        <v>43591</v>
      </c>
      <c r="V4" s="7">
        <v>9035489036</v>
      </c>
      <c r="W4" s="8" t="s">
        <v>40</v>
      </c>
      <c r="X4" s="7" t="s">
        <v>29</v>
      </c>
      <c r="Y4" s="8" t="s">
        <v>30</v>
      </c>
      <c r="Z4" s="7" t="s">
        <v>32</v>
      </c>
      <c r="AA4" s="8" t="s">
        <v>33</v>
      </c>
      <c r="AB4" s="9">
        <f>Q4/100</f>
        <v>0.2364877</v>
      </c>
    </row>
    <row r="5" spans="1:28" x14ac:dyDescent="0.35">
      <c r="A5" s="4">
        <v>3588</v>
      </c>
      <c r="B5" s="5" t="s">
        <v>31</v>
      </c>
      <c r="C5" s="6">
        <v>43591</v>
      </c>
      <c r="D5" s="7">
        <v>105</v>
      </c>
      <c r="E5" s="8" t="s">
        <v>34</v>
      </c>
      <c r="F5" s="7" t="s">
        <v>43</v>
      </c>
      <c r="G5" s="8" t="s">
        <v>44</v>
      </c>
      <c r="H5" s="7" t="str">
        <f>"000036"</f>
        <v>000036</v>
      </c>
      <c r="I5" s="6">
        <v>42872</v>
      </c>
      <c r="J5" s="7" t="str">
        <f>"000043"</f>
        <v>000043</v>
      </c>
      <c r="K5" s="6">
        <v>42964</v>
      </c>
      <c r="L5" s="7" t="str">
        <f>"000061"</f>
        <v>000061</v>
      </c>
      <c r="M5" s="6">
        <v>42966</v>
      </c>
      <c r="N5" s="7">
        <v>17</v>
      </c>
      <c r="O5" s="7" t="str">
        <f>"001271"</f>
        <v>001271</v>
      </c>
      <c r="P5" s="6">
        <v>43587</v>
      </c>
      <c r="Q5" s="9">
        <v>19.020299999999999</v>
      </c>
      <c r="R5" s="9">
        <v>1.25593</v>
      </c>
      <c r="S5" s="9">
        <v>17.76437</v>
      </c>
      <c r="T5" s="7">
        <v>37</v>
      </c>
      <c r="U5" s="6">
        <v>43591</v>
      </c>
      <c r="V5" s="7">
        <v>9035489036</v>
      </c>
      <c r="W5" s="8" t="s">
        <v>40</v>
      </c>
      <c r="X5" s="7" t="s">
        <v>29</v>
      </c>
      <c r="Y5" s="8" t="s">
        <v>30</v>
      </c>
      <c r="Z5" s="7" t="s">
        <v>32</v>
      </c>
      <c r="AA5" s="8" t="s">
        <v>33</v>
      </c>
      <c r="AB5" s="9">
        <f>Q5/100</f>
        <v>0.19020299999999998</v>
      </c>
    </row>
    <row r="6" spans="1:28" x14ac:dyDescent="0.35">
      <c r="A6" s="4">
        <v>3589</v>
      </c>
      <c r="B6" s="5" t="s">
        <v>31</v>
      </c>
      <c r="C6" s="6">
        <v>43615</v>
      </c>
      <c r="D6" s="7">
        <v>105</v>
      </c>
      <c r="E6" s="8" t="s">
        <v>34</v>
      </c>
      <c r="F6" s="7" t="s">
        <v>45</v>
      </c>
      <c r="G6" s="8" t="s">
        <v>46</v>
      </c>
      <c r="H6" s="7" t="str">
        <f>"000075"</f>
        <v>000075</v>
      </c>
      <c r="I6" s="6">
        <v>43061</v>
      </c>
      <c r="J6" s="7" t="str">
        <f>"000101"</f>
        <v>000101</v>
      </c>
      <c r="K6" s="6">
        <v>43062</v>
      </c>
      <c r="L6" s="7" t="str">
        <f>"000093"</f>
        <v>000093</v>
      </c>
      <c r="M6" s="6">
        <v>43062</v>
      </c>
      <c r="N6" s="7">
        <v>17</v>
      </c>
      <c r="O6" s="7" t="str">
        <f>"002190"</f>
        <v>002190</v>
      </c>
      <c r="P6" s="6">
        <v>43613</v>
      </c>
      <c r="Q6" s="9">
        <v>9.2555200000000006</v>
      </c>
      <c r="R6" s="9">
        <v>0.42709999999999998</v>
      </c>
      <c r="S6" s="9">
        <v>8.8284199999999995</v>
      </c>
      <c r="T6" s="7">
        <v>65</v>
      </c>
      <c r="U6" s="6">
        <v>43615</v>
      </c>
      <c r="V6" s="7">
        <v>8880336906</v>
      </c>
      <c r="W6" s="8" t="s">
        <v>47</v>
      </c>
      <c r="X6" s="7" t="s">
        <v>29</v>
      </c>
      <c r="Y6" s="8" t="s">
        <v>30</v>
      </c>
      <c r="Z6" s="7" t="s">
        <v>32</v>
      </c>
      <c r="AA6" s="8" t="s">
        <v>33</v>
      </c>
      <c r="AB6" s="9">
        <f>Q6/100</f>
        <v>9.2555200000000004E-2</v>
      </c>
    </row>
    <row r="7" spans="1:28" x14ac:dyDescent="0.35">
      <c r="A7" s="4">
        <v>3590</v>
      </c>
      <c r="B7" s="5" t="s">
        <v>28</v>
      </c>
      <c r="C7" s="6">
        <v>43628</v>
      </c>
      <c r="D7" s="7">
        <v>105</v>
      </c>
      <c r="E7" s="8" t="s">
        <v>34</v>
      </c>
      <c r="F7" s="7" t="s">
        <v>48</v>
      </c>
      <c r="G7" s="8" t="s">
        <v>49</v>
      </c>
      <c r="H7" s="7" t="str">
        <f>"000051"</f>
        <v>000051</v>
      </c>
      <c r="I7" s="6">
        <v>42887</v>
      </c>
      <c r="J7" s="7" t="str">
        <f>"000102"</f>
        <v>000102</v>
      </c>
      <c r="K7" s="6">
        <v>43062</v>
      </c>
      <c r="L7" s="7" t="str">
        <f>"000094"</f>
        <v>000094</v>
      </c>
      <c r="M7" s="6">
        <v>43062</v>
      </c>
      <c r="N7" s="7">
        <v>17</v>
      </c>
      <c r="O7" s="7" t="str">
        <f>"002423"</f>
        <v>002423</v>
      </c>
      <c r="P7" s="6">
        <v>43622</v>
      </c>
      <c r="Q7" s="9">
        <v>4.73597</v>
      </c>
      <c r="R7" s="9">
        <v>0.222</v>
      </c>
      <c r="S7" s="9">
        <v>4.5139699999999996</v>
      </c>
      <c r="T7" s="7">
        <v>76</v>
      </c>
      <c r="U7" s="6">
        <v>43628</v>
      </c>
      <c r="V7" s="7">
        <v>8880336906</v>
      </c>
      <c r="W7" s="8" t="s">
        <v>50</v>
      </c>
      <c r="X7" s="7" t="s">
        <v>29</v>
      </c>
      <c r="Y7" s="8" t="s">
        <v>30</v>
      </c>
      <c r="Z7" s="7" t="s">
        <v>32</v>
      </c>
      <c r="AA7" s="8" t="s">
        <v>33</v>
      </c>
      <c r="AB7" s="9">
        <v>4.7359699999999998E-2</v>
      </c>
    </row>
    <row r="8" spans="1:28" x14ac:dyDescent="0.35">
      <c r="A8" s="4">
        <v>3591</v>
      </c>
      <c r="B8" s="5" t="s">
        <v>28</v>
      </c>
      <c r="C8" s="6">
        <v>43628</v>
      </c>
      <c r="D8" s="7">
        <v>105</v>
      </c>
      <c r="E8" s="8" t="s">
        <v>34</v>
      </c>
      <c r="F8" s="7" t="s">
        <v>51</v>
      </c>
      <c r="G8" s="8" t="s">
        <v>52</v>
      </c>
      <c r="H8" s="7" t="str">
        <f>"000023"</f>
        <v>000023</v>
      </c>
      <c r="I8" s="6">
        <v>42934</v>
      </c>
      <c r="J8" s="7" t="str">
        <f>"000017"</f>
        <v>000017</v>
      </c>
      <c r="K8" s="6">
        <v>42937</v>
      </c>
      <c r="L8" s="7" t="str">
        <f>"000034"</f>
        <v>000034</v>
      </c>
      <c r="M8" s="6">
        <v>42937</v>
      </c>
      <c r="N8" s="7">
        <v>17</v>
      </c>
      <c r="O8" s="7" t="str">
        <f>"002424"</f>
        <v>002424</v>
      </c>
      <c r="P8" s="6">
        <v>43622</v>
      </c>
      <c r="Q8" s="9">
        <v>4.4950000000000001</v>
      </c>
      <c r="R8" s="9">
        <v>0.29727999999999999</v>
      </c>
      <c r="S8" s="9">
        <v>4.1977200000000003</v>
      </c>
      <c r="T8" s="7">
        <v>76</v>
      </c>
      <c r="U8" s="6">
        <v>43628</v>
      </c>
      <c r="V8" s="7">
        <v>7829336612</v>
      </c>
      <c r="W8" s="8" t="s">
        <v>53</v>
      </c>
      <c r="X8" s="7" t="s">
        <v>29</v>
      </c>
      <c r="Y8" s="8" t="s">
        <v>30</v>
      </c>
      <c r="Z8" s="7" t="s">
        <v>32</v>
      </c>
      <c r="AA8" s="8" t="s">
        <v>33</v>
      </c>
      <c r="AB8" s="9">
        <v>4.4950000000000004E-2</v>
      </c>
    </row>
    <row r="9" spans="1:28" x14ac:dyDescent="0.35">
      <c r="A9" s="4">
        <v>3592</v>
      </c>
      <c r="B9" s="5" t="s">
        <v>54</v>
      </c>
      <c r="C9" s="6">
        <v>43648</v>
      </c>
      <c r="D9" s="7">
        <v>105</v>
      </c>
      <c r="E9" s="8" t="s">
        <v>34</v>
      </c>
      <c r="F9" s="7" t="s">
        <v>55</v>
      </c>
      <c r="G9" s="10" t="s">
        <v>56</v>
      </c>
      <c r="H9" s="7" t="str">
        <f>"000027"</f>
        <v>000027</v>
      </c>
      <c r="I9" s="6">
        <v>42942</v>
      </c>
      <c r="J9" s="7" t="str">
        <f>"000053"</f>
        <v>000053</v>
      </c>
      <c r="K9" s="6">
        <v>43731</v>
      </c>
      <c r="L9" s="7" t="str">
        <f>"000054"</f>
        <v>000054</v>
      </c>
      <c r="M9" s="6">
        <v>43731</v>
      </c>
      <c r="N9" s="7">
        <v>16</v>
      </c>
      <c r="O9" s="7" t="str">
        <f>"005792"</f>
        <v>005792</v>
      </c>
      <c r="P9" s="6">
        <v>43755</v>
      </c>
      <c r="Q9" s="11">
        <v>8.9566499999999998</v>
      </c>
      <c r="R9" s="11">
        <v>0.88543000000000005</v>
      </c>
      <c r="S9" s="11">
        <v>8.0712200000000003</v>
      </c>
      <c r="T9" s="7">
        <v>102</v>
      </c>
      <c r="U9" s="6">
        <v>43648</v>
      </c>
      <c r="V9" s="7">
        <v>9845351993</v>
      </c>
      <c r="W9" s="10" t="s">
        <v>57</v>
      </c>
      <c r="X9" s="7" t="s">
        <v>58</v>
      </c>
      <c r="Y9" s="10" t="s">
        <v>59</v>
      </c>
      <c r="Z9" s="7" t="s">
        <v>60</v>
      </c>
      <c r="AA9" s="10" t="s">
        <v>61</v>
      </c>
      <c r="AB9" s="11">
        <f t="shared" ref="AB9:AB15" si="0">Q9/100</f>
        <v>8.9566499999999993E-2</v>
      </c>
    </row>
    <row r="10" spans="1:28" x14ac:dyDescent="0.35">
      <c r="A10" s="4">
        <v>3593</v>
      </c>
      <c r="B10" s="5" t="s">
        <v>54</v>
      </c>
      <c r="C10" s="6">
        <v>43668</v>
      </c>
      <c r="D10" s="7">
        <v>105</v>
      </c>
      <c r="E10" s="8" t="s">
        <v>34</v>
      </c>
      <c r="F10" s="7" t="s">
        <v>62</v>
      </c>
      <c r="G10" s="10" t="s">
        <v>63</v>
      </c>
      <c r="H10" s="7" t="str">
        <f>"000072"</f>
        <v>000072</v>
      </c>
      <c r="I10" s="6">
        <v>43535</v>
      </c>
      <c r="J10" s="7" t="str">
        <f>"000115"</f>
        <v>000115</v>
      </c>
      <c r="K10" s="6">
        <v>43766</v>
      </c>
      <c r="L10" s="7" t="str">
        <f>"000115"</f>
        <v>000115</v>
      </c>
      <c r="M10" s="6">
        <v>43766</v>
      </c>
      <c r="N10" s="7">
        <v>17</v>
      </c>
      <c r="O10" s="7" t="str">
        <f>""</f>
        <v/>
      </c>
      <c r="P10" s="7"/>
      <c r="Q10" s="11">
        <v>4.4145799999999999</v>
      </c>
      <c r="R10" s="11">
        <v>0.40172999999999998</v>
      </c>
      <c r="S10" s="11">
        <v>4.0128500000000003</v>
      </c>
      <c r="T10" s="7">
        <v>120</v>
      </c>
      <c r="U10" s="6">
        <v>43668</v>
      </c>
      <c r="V10" s="7">
        <v>9945614169</v>
      </c>
      <c r="W10" s="10" t="s">
        <v>64</v>
      </c>
      <c r="X10" s="7" t="s">
        <v>65</v>
      </c>
      <c r="Y10" s="10" t="s">
        <v>66</v>
      </c>
      <c r="Z10" s="7" t="s">
        <v>67</v>
      </c>
      <c r="AA10" s="10" t="s">
        <v>68</v>
      </c>
      <c r="AB10" s="11">
        <f t="shared" si="0"/>
        <v>4.4145799999999999E-2</v>
      </c>
    </row>
    <row r="11" spans="1:28" x14ac:dyDescent="0.35">
      <c r="A11" s="4">
        <v>3594</v>
      </c>
      <c r="B11" s="5" t="s">
        <v>54</v>
      </c>
      <c r="C11" s="6">
        <v>43669</v>
      </c>
      <c r="D11" s="7">
        <v>105</v>
      </c>
      <c r="E11" s="8" t="s">
        <v>34</v>
      </c>
      <c r="F11" s="7" t="s">
        <v>69</v>
      </c>
      <c r="G11" s="10" t="s">
        <v>70</v>
      </c>
      <c r="H11" s="7" t="str">
        <f>"000106"</f>
        <v>000106</v>
      </c>
      <c r="I11" s="6">
        <v>43103</v>
      </c>
      <c r="J11" s="7" t="str">
        <f>"000114"</f>
        <v>000114</v>
      </c>
      <c r="K11" s="6">
        <v>43104</v>
      </c>
      <c r="L11" s="7" t="str">
        <f>"000112"</f>
        <v>000112</v>
      </c>
      <c r="M11" s="6">
        <v>43105</v>
      </c>
      <c r="N11" s="7">
        <v>17</v>
      </c>
      <c r="O11" s="7" t="str">
        <f>"003635"</f>
        <v>003635</v>
      </c>
      <c r="P11" s="6">
        <v>43664</v>
      </c>
      <c r="Q11" s="11">
        <v>27.533660000000001</v>
      </c>
      <c r="R11" s="11">
        <v>1.50082</v>
      </c>
      <c r="S11" s="11">
        <v>26.03284</v>
      </c>
      <c r="T11" s="7">
        <v>122</v>
      </c>
      <c r="U11" s="6">
        <v>43669</v>
      </c>
      <c r="V11" s="7">
        <v>9741239911</v>
      </c>
      <c r="W11" s="10" t="s">
        <v>71</v>
      </c>
      <c r="X11" s="7" t="s">
        <v>72</v>
      </c>
      <c r="Y11" s="10" t="s">
        <v>73</v>
      </c>
      <c r="Z11" s="7" t="s">
        <v>32</v>
      </c>
      <c r="AA11" s="10" t="s">
        <v>33</v>
      </c>
      <c r="AB11" s="11">
        <f t="shared" si="0"/>
        <v>0.27533659999999999</v>
      </c>
    </row>
    <row r="12" spans="1:28" x14ac:dyDescent="0.35">
      <c r="A12" s="4">
        <v>3595</v>
      </c>
      <c r="B12" s="5" t="s">
        <v>74</v>
      </c>
      <c r="C12" s="6">
        <v>43704</v>
      </c>
      <c r="D12" s="7">
        <v>105</v>
      </c>
      <c r="E12" s="8" t="s">
        <v>34</v>
      </c>
      <c r="F12" s="7" t="s">
        <v>75</v>
      </c>
      <c r="G12" s="10" t="s">
        <v>76</v>
      </c>
      <c r="H12" s="7" t="str">
        <f>"000013"</f>
        <v>000013</v>
      </c>
      <c r="I12" s="6">
        <v>42616</v>
      </c>
      <c r="J12" s="7" t="str">
        <f>"000151"</f>
        <v>000151</v>
      </c>
      <c r="K12" s="6">
        <v>42629</v>
      </c>
      <c r="L12" s="7" t="str">
        <f>"000453"</f>
        <v>000453</v>
      </c>
      <c r="M12" s="6">
        <v>42650</v>
      </c>
      <c r="N12" s="7">
        <v>16</v>
      </c>
      <c r="O12" s="7" t="str">
        <f>"009831"</f>
        <v>009831</v>
      </c>
      <c r="P12" s="6">
        <v>43151</v>
      </c>
      <c r="Q12" s="11">
        <v>4.9981</v>
      </c>
      <c r="R12" s="11">
        <v>0.62978000000000001</v>
      </c>
      <c r="S12" s="11">
        <v>4.3683199999999998</v>
      </c>
      <c r="T12" s="7">
        <v>166</v>
      </c>
      <c r="U12" s="6">
        <v>43704</v>
      </c>
      <c r="V12" s="7">
        <v>9900333498</v>
      </c>
      <c r="W12" s="10" t="s">
        <v>77</v>
      </c>
      <c r="X12" s="7" t="s">
        <v>78</v>
      </c>
      <c r="Y12" s="10" t="s">
        <v>79</v>
      </c>
      <c r="Z12" s="7" t="s">
        <v>60</v>
      </c>
      <c r="AA12" s="10" t="s">
        <v>61</v>
      </c>
      <c r="AB12" s="11">
        <f t="shared" si="0"/>
        <v>4.9980999999999998E-2</v>
      </c>
    </row>
    <row r="13" spans="1:28" x14ac:dyDescent="0.35">
      <c r="A13" s="4">
        <v>3596</v>
      </c>
      <c r="B13" s="5" t="s">
        <v>74</v>
      </c>
      <c r="C13" s="6">
        <v>43704</v>
      </c>
      <c r="D13" s="7">
        <v>105</v>
      </c>
      <c r="E13" s="8" t="s">
        <v>34</v>
      </c>
      <c r="F13" s="7" t="s">
        <v>80</v>
      </c>
      <c r="G13" s="10" t="s">
        <v>81</v>
      </c>
      <c r="H13" s="7" t="str">
        <f>"000389"</f>
        <v>000389</v>
      </c>
      <c r="I13" s="6">
        <v>43186</v>
      </c>
      <c r="J13" s="7" t="str">
        <f>"000208"</f>
        <v>000208</v>
      </c>
      <c r="K13" s="6">
        <v>43187</v>
      </c>
      <c r="L13" s="7" t="str">
        <f>"000267"</f>
        <v>000267</v>
      </c>
      <c r="M13" s="6">
        <v>43187</v>
      </c>
      <c r="N13" s="7">
        <v>16</v>
      </c>
      <c r="O13" s="7" t="str">
        <f>"004531"</f>
        <v>004531</v>
      </c>
      <c r="P13" s="6">
        <v>43693</v>
      </c>
      <c r="Q13" s="11">
        <v>9.2982399999999998</v>
      </c>
      <c r="R13" s="11">
        <v>0.4284</v>
      </c>
      <c r="S13" s="11">
        <v>8.8698399999999999</v>
      </c>
      <c r="T13" s="7">
        <v>166</v>
      </c>
      <c r="U13" s="6">
        <v>43704</v>
      </c>
      <c r="V13" s="7">
        <v>9632548246</v>
      </c>
      <c r="W13" s="10" t="s">
        <v>82</v>
      </c>
      <c r="X13" s="7" t="s">
        <v>29</v>
      </c>
      <c r="Y13" s="10" t="s">
        <v>30</v>
      </c>
      <c r="Z13" s="7" t="s">
        <v>32</v>
      </c>
      <c r="AA13" s="10" t="s">
        <v>33</v>
      </c>
      <c r="AB13" s="11">
        <f t="shared" si="0"/>
        <v>9.2982399999999993E-2</v>
      </c>
    </row>
    <row r="14" spans="1:28" x14ac:dyDescent="0.35">
      <c r="A14" s="4">
        <v>3597</v>
      </c>
      <c r="B14" s="5" t="s">
        <v>83</v>
      </c>
      <c r="C14" s="6">
        <v>43729</v>
      </c>
      <c r="D14" s="7">
        <v>105</v>
      </c>
      <c r="E14" s="8" t="s">
        <v>34</v>
      </c>
      <c r="F14" s="7" t="s">
        <v>84</v>
      </c>
      <c r="G14" s="10" t="s">
        <v>85</v>
      </c>
      <c r="H14" s="7" t="str">
        <f>"000150"</f>
        <v>000150</v>
      </c>
      <c r="I14" s="6">
        <v>43168</v>
      </c>
      <c r="J14" s="7" t="str">
        <f>"000016"</f>
        <v>000016</v>
      </c>
      <c r="K14" s="6">
        <v>43199</v>
      </c>
      <c r="L14" s="7" t="str">
        <f>"000016"</f>
        <v>000016</v>
      </c>
      <c r="M14" s="6">
        <v>43199</v>
      </c>
      <c r="N14" s="7">
        <v>18</v>
      </c>
      <c r="O14" s="7" t="str">
        <f>"005028"</f>
        <v>005028</v>
      </c>
      <c r="P14" s="6">
        <v>43719</v>
      </c>
      <c r="Q14" s="11">
        <v>13.39076</v>
      </c>
      <c r="R14" s="11">
        <v>1.3524799999999999</v>
      </c>
      <c r="S14" s="11">
        <v>12.03828</v>
      </c>
      <c r="T14" s="7">
        <v>194</v>
      </c>
      <c r="U14" s="6">
        <v>43729</v>
      </c>
      <c r="V14" s="7">
        <v>9964168613</v>
      </c>
      <c r="W14" s="10" t="s">
        <v>86</v>
      </c>
      <c r="X14" s="7" t="s">
        <v>87</v>
      </c>
      <c r="Y14" s="10" t="s">
        <v>88</v>
      </c>
      <c r="Z14" s="7" t="s">
        <v>60</v>
      </c>
      <c r="AA14" s="10" t="s">
        <v>61</v>
      </c>
      <c r="AB14" s="11">
        <f t="shared" si="0"/>
        <v>0.13390760000000002</v>
      </c>
    </row>
    <row r="15" spans="1:28" x14ac:dyDescent="0.35">
      <c r="A15" s="4">
        <v>3598</v>
      </c>
      <c r="B15" s="5" t="s">
        <v>83</v>
      </c>
      <c r="C15" s="6">
        <v>43729</v>
      </c>
      <c r="D15" s="7">
        <v>105</v>
      </c>
      <c r="E15" s="8" t="s">
        <v>34</v>
      </c>
      <c r="F15" s="7" t="s">
        <v>89</v>
      </c>
      <c r="G15" s="10" t="s">
        <v>90</v>
      </c>
      <c r="H15" s="7" t="str">
        <f>"000155"</f>
        <v>000155</v>
      </c>
      <c r="I15" s="6">
        <v>43174</v>
      </c>
      <c r="J15" s="7" t="str">
        <f>"000017"</f>
        <v>000017</v>
      </c>
      <c r="K15" s="6">
        <v>43199</v>
      </c>
      <c r="L15" s="7" t="str">
        <f>"000017"</f>
        <v>000017</v>
      </c>
      <c r="M15" s="6">
        <v>43199</v>
      </c>
      <c r="N15" s="7">
        <v>18</v>
      </c>
      <c r="O15" s="7" t="str">
        <f>"005030"</f>
        <v>005030</v>
      </c>
      <c r="P15" s="6">
        <v>43719</v>
      </c>
      <c r="Q15" s="11">
        <v>13.38668</v>
      </c>
      <c r="R15" s="11">
        <v>1.35205</v>
      </c>
      <c r="S15" s="11">
        <v>12.03463</v>
      </c>
      <c r="T15" s="7">
        <v>194</v>
      </c>
      <c r="U15" s="6">
        <v>43729</v>
      </c>
      <c r="V15" s="7">
        <v>9964168613</v>
      </c>
      <c r="W15" s="10" t="s">
        <v>91</v>
      </c>
      <c r="X15" s="7" t="s">
        <v>87</v>
      </c>
      <c r="Y15" s="10" t="s">
        <v>88</v>
      </c>
      <c r="Z15" s="7" t="s">
        <v>60</v>
      </c>
      <c r="AA15" s="10" t="s">
        <v>61</v>
      </c>
      <c r="AB15" s="11">
        <f t="shared" si="0"/>
        <v>0.13386680000000001</v>
      </c>
    </row>
    <row r="16" spans="1:28" x14ac:dyDescent="0.35">
      <c r="A16" s="4">
        <v>3599</v>
      </c>
      <c r="B16" s="5" t="s">
        <v>92</v>
      </c>
      <c r="C16" s="6">
        <v>43757</v>
      </c>
      <c r="D16" s="4">
        <v>105</v>
      </c>
      <c r="E16" s="8" t="s">
        <v>34</v>
      </c>
      <c r="F16" s="7" t="s">
        <v>55</v>
      </c>
      <c r="G16" s="8" t="s">
        <v>56</v>
      </c>
      <c r="H16" s="7" t="str">
        <f>"000027"</f>
        <v>000027</v>
      </c>
      <c r="I16" s="6">
        <v>42942</v>
      </c>
      <c r="J16" s="7" t="str">
        <f>"000053"</f>
        <v>000053</v>
      </c>
      <c r="K16" s="6">
        <v>43731</v>
      </c>
      <c r="L16" s="7" t="str">
        <f>"000054"</f>
        <v>000054</v>
      </c>
      <c r="M16" s="6">
        <v>43731</v>
      </c>
      <c r="N16" s="7">
        <v>16</v>
      </c>
      <c r="O16" s="7" t="str">
        <f>"005792"</f>
        <v>005792</v>
      </c>
      <c r="P16" s="6">
        <v>43755</v>
      </c>
      <c r="Q16" s="9">
        <v>5.2074299999999996</v>
      </c>
      <c r="R16" s="9">
        <v>0.51476999999999995</v>
      </c>
      <c r="S16" s="9">
        <v>4.6926600000000001</v>
      </c>
      <c r="T16" s="7">
        <v>13</v>
      </c>
      <c r="U16" s="6">
        <v>43757</v>
      </c>
      <c r="V16" s="7">
        <v>9845351993</v>
      </c>
      <c r="W16" s="8" t="s">
        <v>57</v>
      </c>
      <c r="X16" s="7" t="s">
        <v>58</v>
      </c>
      <c r="Y16" s="8" t="s">
        <v>59</v>
      </c>
      <c r="Z16" s="7" t="s">
        <v>60</v>
      </c>
      <c r="AA16" s="8" t="s">
        <v>61</v>
      </c>
      <c r="AB16" s="9">
        <v>5.2074299999999997E-2</v>
      </c>
    </row>
    <row r="17" spans="1:28" x14ac:dyDescent="0.35">
      <c r="A17" s="4">
        <v>3600</v>
      </c>
      <c r="B17" s="5" t="s">
        <v>93</v>
      </c>
      <c r="C17" s="6">
        <v>43802</v>
      </c>
      <c r="D17" s="4">
        <v>105</v>
      </c>
      <c r="E17" s="8" t="s">
        <v>34</v>
      </c>
      <c r="F17" s="7" t="s">
        <v>62</v>
      </c>
      <c r="G17" s="8" t="s">
        <v>63</v>
      </c>
      <c r="H17" s="7" t="str">
        <f>"000072"</f>
        <v>000072</v>
      </c>
      <c r="I17" s="6">
        <v>43535</v>
      </c>
      <c r="J17" s="7" t="str">
        <f>"000115"</f>
        <v>000115</v>
      </c>
      <c r="K17" s="6">
        <v>43766</v>
      </c>
      <c r="L17" s="7" t="str">
        <f>"000115"</f>
        <v>000115</v>
      </c>
      <c r="M17" s="6">
        <v>43766</v>
      </c>
      <c r="N17" s="7">
        <v>17</v>
      </c>
      <c r="O17" s="7" t="str">
        <f>"006476"</f>
        <v>006476</v>
      </c>
      <c r="P17" s="6">
        <v>43797</v>
      </c>
      <c r="Q17" s="9">
        <v>0.84709999999999996</v>
      </c>
      <c r="R17" s="9">
        <v>1.7690000000000001E-2</v>
      </c>
      <c r="S17" s="9">
        <v>0.82940999999999998</v>
      </c>
      <c r="T17" s="7">
        <v>13</v>
      </c>
      <c r="U17" s="6">
        <v>43802</v>
      </c>
      <c r="V17" s="7">
        <v>9945614169</v>
      </c>
      <c r="W17" s="8" t="s">
        <v>64</v>
      </c>
      <c r="X17" s="7" t="s">
        <v>65</v>
      </c>
      <c r="Y17" s="8" t="s">
        <v>66</v>
      </c>
      <c r="Z17" s="7" t="s">
        <v>67</v>
      </c>
      <c r="AA17" s="8" t="s">
        <v>68</v>
      </c>
      <c r="AB17" s="9">
        <v>8.4709999999999994E-3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2020-01-30T06:26:07Z</dcterms:modified>
</cp:coreProperties>
</file>