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4" i="1" l="1"/>
  <c r="L34" i="1"/>
  <c r="J34" i="1"/>
  <c r="H34" i="1"/>
  <c r="O33" i="1"/>
  <c r="L33" i="1"/>
  <c r="J33" i="1"/>
  <c r="H33" i="1"/>
  <c r="O32" i="1"/>
  <c r="L32" i="1"/>
  <c r="J32" i="1"/>
  <c r="H32" i="1"/>
  <c r="O31" i="1"/>
  <c r="L31" i="1"/>
  <c r="J31" i="1"/>
  <c r="H31" i="1"/>
  <c r="O30" i="1"/>
  <c r="L30" i="1"/>
  <c r="J30" i="1"/>
  <c r="H30" i="1"/>
  <c r="O29" i="1"/>
  <c r="L29" i="1"/>
  <c r="J29" i="1"/>
  <c r="H29" i="1"/>
  <c r="O28" i="1"/>
  <c r="L28" i="1"/>
  <c r="J28" i="1"/>
  <c r="H28" i="1"/>
  <c r="O27" i="1"/>
  <c r="L27" i="1"/>
  <c r="J27" i="1"/>
  <c r="H27" i="1"/>
  <c r="AB26" i="1"/>
  <c r="O26" i="1"/>
  <c r="L26" i="1"/>
  <c r="J26" i="1"/>
  <c r="H26" i="1"/>
  <c r="AB25" i="1"/>
  <c r="O25" i="1"/>
  <c r="L25" i="1"/>
  <c r="J25" i="1"/>
  <c r="H25" i="1"/>
  <c r="AB24" i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O7" i="1"/>
  <c r="L7" i="1"/>
  <c r="J7" i="1"/>
  <c r="H7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<sst xmlns="http://schemas.openxmlformats.org/spreadsheetml/2006/main" count="325" uniqueCount="151">
  <si>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</si>
  <si>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</si>
  <si>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</si>
  <si>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</si>
  <si>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</si>
  <si>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</si>
  <si>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</si>
  <si>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</si>
  <si>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</si>
  <si>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</si>
  <si>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</si>
  <si>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</si>
  <si>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</si>
  <si>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</si>
  <si>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</si>
  <si>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</si>
  <si>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</si>
  <si>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</si>
  <si>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</si>
  <si>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</si>
  <si>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</si>
  <si>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</si>
  <si>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</si>
  <si>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</si>
  <si>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</si>
  <si>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</si>
  <si>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</si>
  <si>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</si>
  <si>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</si>
  <si>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June</t>
  </si>
  <si>
    <t>P1771</t>
  </si>
  <si>
    <t>Zone Works - POW Works</t>
  </si>
  <si>
    <t>May</t>
  </si>
  <si>
    <t>P3111</t>
  </si>
  <si>
    <t>State Finance Commission Untied Grant Works</t>
  </si>
  <si>
    <t>P3158</t>
  </si>
  <si>
    <t>SIP Infrastructure Project works</t>
  </si>
  <si>
    <t>P0190</t>
  </si>
  <si>
    <t>Works sanctioned by Hon Mayor</t>
  </si>
  <si>
    <t>ddo326</t>
  </si>
  <si>
    <t xml:space="preserve"> Executive Engineer SWM 1 Central Zone</t>
  </si>
  <si>
    <t>Executive Engineer-2, KRIDL (West)</t>
  </si>
  <si>
    <t>ddo199</t>
  </si>
  <si>
    <t xml:space="preserve"> Assistant Executive Engineer Rajajinagar West Zone</t>
  </si>
  <si>
    <t>Executive Engineer, KRIDL</t>
  </si>
  <si>
    <t>Shiva Nagara</t>
  </si>
  <si>
    <t>107-17-000041</t>
  </si>
  <si>
    <t>Development and improvements works in Shivanahalli ward no 107 (Comprehensive Development works in ward no. 97, 98, 108, 99, 100, 101 and 107 of Rajajinagar division for the year 2016-17 and 2017-18)(No of works 24)</t>
  </si>
  <si>
    <t>M/s. Civil Quality Consultants and Engineers</t>
  </si>
  <si>
    <t>107-18-000001</t>
  </si>
  <si>
    <t>Installation of Children equipment and development works at Dhobhi ghat Children Park, Shivanagar in ward no 107 .</t>
  </si>
  <si>
    <t>107-17-000021</t>
  </si>
  <si>
    <t>Maintainanace and improvements to drains and footpath in 1st B main road, Shivanahalli , in Ward No. 107 Shivanagar</t>
  </si>
  <si>
    <t>G. Narayanappa</t>
  </si>
  <si>
    <t>107-17-000020</t>
  </si>
  <si>
    <t>Maintainanace and improvements to drains and footpath in 10th cross and 4th main, 6th phase, Mahaganapathinagar , in Ward No. 107 Shivanagar</t>
  </si>
  <si>
    <t>107-17-000019</t>
  </si>
  <si>
    <t>Maintainanace and improvements to drains and footpath in 48th and 49th cross b/w 17th main and 20th main  Rajajinagar 3rd block , in Ward No. 107 [Balance portion]</t>
  </si>
  <si>
    <t>Manjunathaswamy M</t>
  </si>
  <si>
    <t>107-17-000029</t>
  </si>
  <si>
    <t>Providing construction of Water tanks to Dhobhi Ghat at Rajajinagar in ward no 107</t>
  </si>
  <si>
    <t>July</t>
  </si>
  <si>
    <t>107-18-000008</t>
  </si>
  <si>
    <t xml:space="preserve">Improvements to SWD drains in 18th main Rajajinagar Shivanagara in ward No.107, </t>
  </si>
  <si>
    <t xml:space="preserve">M/s KRIDL West </t>
  </si>
  <si>
    <t>P3297</t>
  </si>
  <si>
    <t>14th Finance Commission Grants - SWD Works</t>
  </si>
  <si>
    <t>ddo313</t>
  </si>
  <si>
    <t xml:space="preserve"> Chief Engineer SWD Central Zone</t>
  </si>
  <si>
    <t>107-18-000006</t>
  </si>
  <si>
    <t>Providing LED Street lights in Shivanagar surrounding area (Part-2) west of chord road surrounding area) in ward no 107</t>
  </si>
  <si>
    <t>Executive Engineer KRIDL</t>
  </si>
  <si>
    <t>ddo209</t>
  </si>
  <si>
    <t xml:space="preserve"> Assistant Executive Engineer Electrical West Zone</t>
  </si>
  <si>
    <t>107-18-000003</t>
  </si>
  <si>
    <t>Providing LED Street lights in Mahaganapthi Nagar surrounding area (Part-1 in ward no 107</t>
  </si>
  <si>
    <t>107-18-000004</t>
  </si>
  <si>
    <t>Providing LED Street lights in Mahaganapthi Nagar surrounding area (Part-2)Rajajinagara 5th block surrounding area) in ward no 107</t>
  </si>
  <si>
    <t>107-16-000003</t>
  </si>
  <si>
    <t>Emergency work in ward No. 107 for the year 2015-16.</t>
  </si>
  <si>
    <t>S. Satish</t>
  </si>
  <si>
    <t>August</t>
  </si>
  <si>
    <t>107-18-000049</t>
  </si>
  <si>
    <t>Maintenance of Office maintenance in ward no 107 Shivanagar</t>
  </si>
  <si>
    <t>P3291</t>
  </si>
  <si>
    <t>14th Fin -Maintenance of Cremotorium, Burial Grounds</t>
  </si>
  <si>
    <t>107-18-000051</t>
  </si>
  <si>
    <t>Sinking of borewell and supply and water pipe line around Shivanagar in ward no 107</t>
  </si>
  <si>
    <t>P3293</t>
  </si>
  <si>
    <t>14th Finance Commission Works - Drinking Water</t>
  </si>
  <si>
    <t>107-16-000009</t>
  </si>
  <si>
    <t>Repairs to pot holes, Road cutting and maintainance of roads in ward no. 107</t>
  </si>
  <si>
    <t>M.S. Venkatesh</t>
  </si>
  <si>
    <t>107-13-000005</t>
  </si>
  <si>
    <t xml:space="preserve">Improvements to drain and footpath at 17th main 5th cross in Ward No. 107 </t>
  </si>
  <si>
    <t>P.S. Santhosh Kumar</t>
  </si>
  <si>
    <t>107-17-000030</t>
  </si>
  <si>
    <t>Providing drilling of new Borewells and pipeline to Dhobhi Ghat at Rajajinagar in ward no 107</t>
  </si>
  <si>
    <t>September</t>
  </si>
  <si>
    <t>107-18-000010</t>
  </si>
  <si>
    <t>Sinking of borewell and supply of water pipe line Shivanagara in ward no 107 Shivanagara</t>
  </si>
  <si>
    <t xml:space="preserve">Executive Engineer -2 </t>
  </si>
  <si>
    <t>107-18-000054</t>
  </si>
  <si>
    <t>Improvements and road and footpath maintenance in surrounding Shivanagar in ward no 107</t>
  </si>
  <si>
    <t>EXECUTIVE ENGINEER 2</t>
  </si>
  <si>
    <t>P3296</t>
  </si>
  <si>
    <t>14th Finance Commission Works - Road and Footpath Maintenance</t>
  </si>
  <si>
    <t>107-19-000027</t>
  </si>
  <si>
    <t>Development of drain and roads in surrounding area of RAjajinagar and Shivanagar in ward no 107</t>
  </si>
  <si>
    <t>P3409</t>
  </si>
  <si>
    <t>SFC Untied SC-SP/TSP Grant works</t>
  </si>
  <si>
    <t>107-19-000026</t>
  </si>
  <si>
    <t>Development of drain and footpath in 12th main road in Rajajinagar 3rd block in ward no 107 Shivanagar</t>
  </si>
  <si>
    <t>107-18-000009</t>
  </si>
  <si>
    <t>Sinking of borewell and supply of water pipe line in Mahaganapathi Nagar 5th and 6th phase in Shivanagar ward no 107 Shivanagara</t>
  </si>
  <si>
    <t>Eexcutive Engineer 02</t>
  </si>
  <si>
    <t>107-17-000023</t>
  </si>
  <si>
    <t>Maintainanace and improvements to drains and footpath in 1st D main road, Shivanahalli , in Ward No. 107 Shivanagar</t>
  </si>
  <si>
    <t>N. Venkatareddy</t>
  </si>
  <si>
    <t>107-17-000022</t>
  </si>
  <si>
    <t>Maintainanace and improvements to drains and footpath in 1st C main road, Shivanahalli , in Ward No. 107 Shivanagar</t>
  </si>
  <si>
    <t>107-16-000006</t>
  </si>
  <si>
    <t>Energizing the existing borewell and pipeline works in ward no-107 Shivanagar</t>
  </si>
  <si>
    <t xml:space="preserve">Srinivas V </t>
  </si>
  <si>
    <t>P1802</t>
  </si>
  <si>
    <t>Water Supply New Areas</t>
  </si>
  <si>
    <t>October</t>
  </si>
  <si>
    <t>107-16-000001</t>
  </si>
  <si>
    <t>Annual Operation And maintenance Of Street Lights at Shivnagara in Ward No- 107</t>
  </si>
  <si>
    <t>Lakshminarayana Electricals</t>
  </si>
  <si>
    <t>P0300</t>
  </si>
  <si>
    <t>M and R to Street Lights - Replacement of Burnt Bulbs etc. (Package)</t>
  </si>
  <si>
    <t>December</t>
  </si>
  <si>
    <t>107-18-000015</t>
  </si>
  <si>
    <t>Improvements to drain and asphalting to damaged roads in 3rd stage Shivanagara in ward no 107</t>
  </si>
  <si>
    <t>M.S Venkatesh</t>
  </si>
  <si>
    <t>107-18-000016</t>
  </si>
  <si>
    <t>Improvements to drain and asphalting to damaged roads in 5th stage Shivanagara in ward no 107</t>
  </si>
  <si>
    <t>107-18-000017</t>
  </si>
  <si>
    <t>Improvements to drain and asphalting to damaged roads in Mahaganapathi Nagara in ward no 107</t>
  </si>
  <si>
    <t>107-18-000018</t>
  </si>
  <si>
    <t>Improvements to drain and asphalting to damaged roads in Byragi Palya in ward no 107</t>
  </si>
  <si>
    <t>107-18-000019</t>
  </si>
  <si>
    <t>Improvements to drain and asphalting to damaged roads in Manjunatha Nagara in ward no 107</t>
  </si>
  <si>
    <t>107-18-000020</t>
  </si>
  <si>
    <t>Improvements to drain and asphalting to damaged roads in Shivanahalli in ward no 107</t>
  </si>
  <si>
    <t>107-18-000011</t>
  </si>
  <si>
    <t>Construction of Toilet of both male and female in Sri Siddaganga higher Secondary school in Shiavnagar ward No.107, Shivanagara.</t>
  </si>
  <si>
    <t>Karnataka Rural Infrastructure Development Limited</t>
  </si>
  <si>
    <t>P3294</t>
  </si>
  <si>
    <t>14th Finance Commission Works - General Public ToiletandSeptage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</si>
</sst>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4"/>
  <sheetViews>
    <sheetView tabSelected="1" workbookViewId="0">
      <selection activeCell="A2" sqref="A2:XFD34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6.26953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3635</v>
      </c>
      <c r="B2" s="5" t="s">
        <v>28</v>
      </c>
      <c r="C2" s="6">
        <v>43565</v>
      </c>
      <c r="D2" s="7">
        <v>107</v>
      </c>
      <c r="E2" s="8" t="s">
        <v>45</v>
      </c>
      <c r="F2" s="7" t="s">
        <v>46</v>
      </c>
      <c r="G2" s="8" t="s">
        <v>47</v>
      </c>
      <c r="H2" s="7" t="str">
        <f>"000294"</f>
        <v>000294</v>
      </c>
      <c r="I2" s="6">
        <v>43277</v>
      </c>
      <c r="J2" s="7" t="str">
        <f>"000084"</f>
        <v>000084</v>
      </c>
      <c r="K2" s="6">
        <v>43441</v>
      </c>
      <c r="L2" s="7" t="str">
        <f>"000140"</f>
        <v>000140</v>
      </c>
      <c r="M2" s="6">
        <v>43453</v>
      </c>
      <c r="N2" s="7">
        <v>17</v>
      </c>
      <c r="O2" s="7" t="str">
        <f>"008833"</f>
        <v>008833</v>
      </c>
      <c r="P2" s="6">
        <v>43483</v>
      </c>
      <c r="Q2" s="9">
        <v>1.45</v>
      </c>
      <c r="R2" s="9">
        <v>0.14499999999999999</v>
      </c>
      <c r="S2" s="9">
        <v>1.3049999999999999</v>
      </c>
      <c r="T2" s="7">
        <v>9</v>
      </c>
      <c r="U2" s="6">
        <v>43565</v>
      </c>
      <c r="V2" s="7">
        <v>8123256061</v>
      </c>
      <c r="W2" s="8" t="s">
        <v>48</v>
      </c>
      <c r="X2" s="7" t="s">
        <v>35</v>
      </c>
      <c r="Y2" s="8" t="s">
        <v>36</v>
      </c>
      <c r="Z2" s="7" t="s">
        <v>42</v>
      </c>
      <c r="AA2" s="8" t="s">
        <v>43</v>
      </c>
      <c r="AB2" s="9">
        <f>Q2/100</f>
        <v>1.4499999999999999E-2</v>
      </c>
    </row>
    <row r="3" spans="1:28" x14ac:dyDescent="0.35">
      <c r="A3" s="4">
        <v>3636</v>
      </c>
      <c r="B3" s="5" t="s">
        <v>28</v>
      </c>
      <c r="C3" s="6">
        <v>43575</v>
      </c>
      <c r="D3" s="7">
        <v>107</v>
      </c>
      <c r="E3" s="8" t="s">
        <v>45</v>
      </c>
      <c r="F3" s="7" t="s">
        <v>49</v>
      </c>
      <c r="G3" s="8" t="s">
        <v>50</v>
      </c>
      <c r="H3" s="7" t="str">
        <f>"000011"</f>
        <v>000011</v>
      </c>
      <c r="I3" s="6">
        <v>43109</v>
      </c>
      <c r="J3" s="7" t="str">
        <f>"000082"</f>
        <v>000082</v>
      </c>
      <c r="K3" s="6">
        <v>43111</v>
      </c>
      <c r="L3" s="7" t="str">
        <f>"000097"</f>
        <v>000097</v>
      </c>
      <c r="M3" s="6">
        <v>43111</v>
      </c>
      <c r="N3" s="7">
        <v>18</v>
      </c>
      <c r="O3" s="7" t="str">
        <f>"000480"</f>
        <v>000480</v>
      </c>
      <c r="P3" s="6">
        <v>43567</v>
      </c>
      <c r="Q3" s="9">
        <v>49.992890000000003</v>
      </c>
      <c r="R3" s="9">
        <v>5.0486800000000001</v>
      </c>
      <c r="S3" s="9">
        <v>44.944209999999998</v>
      </c>
      <c r="T3" s="7">
        <v>21</v>
      </c>
      <c r="U3" s="6">
        <v>43575</v>
      </c>
      <c r="V3" s="7">
        <v>8884149631</v>
      </c>
      <c r="W3" s="8" t="s">
        <v>44</v>
      </c>
      <c r="X3" s="7" t="s">
        <v>37</v>
      </c>
      <c r="Y3" s="8" t="s">
        <v>38</v>
      </c>
      <c r="Z3" s="7" t="s">
        <v>39</v>
      </c>
      <c r="AA3" s="8" t="s">
        <v>40</v>
      </c>
      <c r="AB3" s="9">
        <f>Q3/100</f>
        <v>0.49992890000000001</v>
      </c>
    </row>
    <row r="4" spans="1:28" x14ac:dyDescent="0.35">
      <c r="A4" s="4">
        <v>3637</v>
      </c>
      <c r="B4" s="5" t="s">
        <v>32</v>
      </c>
      <c r="C4" s="6">
        <v>43591</v>
      </c>
      <c r="D4" s="7">
        <v>107</v>
      </c>
      <c r="E4" s="8" t="s">
        <v>45</v>
      </c>
      <c r="F4" s="7" t="s">
        <v>51</v>
      </c>
      <c r="G4" s="8" t="s">
        <v>52</v>
      </c>
      <c r="H4" s="7" t="str">
        <f>"000010"</f>
        <v>000010</v>
      </c>
      <c r="I4" s="6">
        <v>42934</v>
      </c>
      <c r="J4" s="7" t="str">
        <f>"000011"</f>
        <v>000011</v>
      </c>
      <c r="K4" s="6">
        <v>42977</v>
      </c>
      <c r="L4" s="7" t="str">
        <f>"000397"</f>
        <v>000397</v>
      </c>
      <c r="M4" s="6">
        <v>42978</v>
      </c>
      <c r="N4" s="7">
        <v>17</v>
      </c>
      <c r="O4" s="7" t="str">
        <f>"001306"</f>
        <v>001306</v>
      </c>
      <c r="P4" s="6">
        <v>43587</v>
      </c>
      <c r="Q4" s="9">
        <v>17.758209999999998</v>
      </c>
      <c r="R4" s="9">
        <v>2.2056100000000001</v>
      </c>
      <c r="S4" s="9">
        <v>15.5526</v>
      </c>
      <c r="T4" s="7">
        <v>37</v>
      </c>
      <c r="U4" s="6">
        <v>43591</v>
      </c>
      <c r="V4" s="7">
        <v>9731169150</v>
      </c>
      <c r="W4" s="8" t="s">
        <v>53</v>
      </c>
      <c r="X4" s="7" t="s">
        <v>30</v>
      </c>
      <c r="Y4" s="8" t="s">
        <v>31</v>
      </c>
      <c r="Z4" s="7" t="s">
        <v>42</v>
      </c>
      <c r="AA4" s="8" t="s">
        <v>43</v>
      </c>
      <c r="AB4" s="9">
        <f>Q4/100</f>
        <v>0.17758209999999999</v>
      </c>
    </row>
    <row r="5" spans="1:28" x14ac:dyDescent="0.35">
      <c r="A5" s="4">
        <v>3638</v>
      </c>
      <c r="B5" s="5" t="s">
        <v>32</v>
      </c>
      <c r="C5" s="6">
        <v>43591</v>
      </c>
      <c r="D5" s="7">
        <v>107</v>
      </c>
      <c r="E5" s="8" t="s">
        <v>45</v>
      </c>
      <c r="F5" s="7" t="s">
        <v>54</v>
      </c>
      <c r="G5" s="8" t="s">
        <v>55</v>
      </c>
      <c r="H5" s="7" t="str">
        <f>"000007"</f>
        <v>000007</v>
      </c>
      <c r="I5" s="6">
        <v>42934</v>
      </c>
      <c r="J5" s="7" t="str">
        <f>"000012"</f>
        <v>000012</v>
      </c>
      <c r="K5" s="6">
        <v>42977</v>
      </c>
      <c r="L5" s="7" t="str">
        <f>"000398"</f>
        <v>000398</v>
      </c>
      <c r="M5" s="6">
        <v>42978</v>
      </c>
      <c r="N5" s="7">
        <v>17</v>
      </c>
      <c r="O5" s="7" t="str">
        <f>"001307"</f>
        <v>001307</v>
      </c>
      <c r="P5" s="6">
        <v>43587</v>
      </c>
      <c r="Q5" s="9">
        <v>17.541149999999998</v>
      </c>
      <c r="R5" s="9">
        <v>2.1787000000000001</v>
      </c>
      <c r="S5" s="9">
        <v>15.362450000000001</v>
      </c>
      <c r="T5" s="7">
        <v>37</v>
      </c>
      <c r="U5" s="6">
        <v>43591</v>
      </c>
      <c r="V5" s="7">
        <v>9731169150</v>
      </c>
      <c r="W5" s="8" t="s">
        <v>53</v>
      </c>
      <c r="X5" s="7" t="s">
        <v>30</v>
      </c>
      <c r="Y5" s="8" t="s">
        <v>31</v>
      </c>
      <c r="Z5" s="7" t="s">
        <v>42</v>
      </c>
      <c r="AA5" s="8" t="s">
        <v>43</v>
      </c>
      <c r="AB5" s="9">
        <f>Q5/100</f>
        <v>0.17541149999999997</v>
      </c>
    </row>
    <row r="6" spans="1:28" x14ac:dyDescent="0.35">
      <c r="A6" s="4">
        <v>3639</v>
      </c>
      <c r="B6" s="5" t="s">
        <v>29</v>
      </c>
      <c r="C6" s="6">
        <v>43628</v>
      </c>
      <c r="D6" s="7">
        <v>107</v>
      </c>
      <c r="E6" s="8" t="s">
        <v>45</v>
      </c>
      <c r="F6" s="7" t="s">
        <v>56</v>
      </c>
      <c r="G6" s="8" t="s">
        <v>57</v>
      </c>
      <c r="H6" s="7" t="str">
        <f>"000097"</f>
        <v>000097</v>
      </c>
      <c r="I6" s="6">
        <v>42986</v>
      </c>
      <c r="J6" s="7" t="str">
        <f>"000234"</f>
        <v>000234</v>
      </c>
      <c r="K6" s="6">
        <v>43080</v>
      </c>
      <c r="L6" s="7" t="str">
        <f>"000480"</f>
        <v>000480</v>
      </c>
      <c r="M6" s="6">
        <v>43083</v>
      </c>
      <c r="N6" s="7">
        <v>17</v>
      </c>
      <c r="O6" s="7" t="str">
        <f>"002462"</f>
        <v>002462</v>
      </c>
      <c r="P6" s="6">
        <v>43622</v>
      </c>
      <c r="Q6" s="9">
        <v>18.59975</v>
      </c>
      <c r="R6" s="9">
        <v>2.18058</v>
      </c>
      <c r="S6" s="9">
        <v>16.419170000000001</v>
      </c>
      <c r="T6" s="7">
        <v>76</v>
      </c>
      <c r="U6" s="6">
        <v>43628</v>
      </c>
      <c r="V6" s="7">
        <v>9880006427</v>
      </c>
      <c r="W6" s="8" t="s">
        <v>58</v>
      </c>
      <c r="X6" s="7" t="s">
        <v>30</v>
      </c>
      <c r="Y6" s="8" t="s">
        <v>31</v>
      </c>
      <c r="Z6" s="7" t="s">
        <v>42</v>
      </c>
      <c r="AA6" s="8" t="s">
        <v>43</v>
      </c>
      <c r="AB6" s="9">
        <v>0.18599750000000001</v>
      </c>
    </row>
    <row r="7" spans="1:28" x14ac:dyDescent="0.35">
      <c r="A7" s="4">
        <v>3640</v>
      </c>
      <c r="B7" s="5" t="s">
        <v>29</v>
      </c>
      <c r="C7" s="6">
        <v>43629</v>
      </c>
      <c r="D7" s="7">
        <v>107</v>
      </c>
      <c r="E7" s="8" t="s">
        <v>45</v>
      </c>
      <c r="F7" s="7" t="s">
        <v>59</v>
      </c>
      <c r="G7" s="8" t="s">
        <v>60</v>
      </c>
      <c r="H7" s="7" t="str">
        <f>"000010"</f>
        <v>000010</v>
      </c>
      <c r="I7" s="6">
        <v>43352</v>
      </c>
      <c r="J7" s="7" t="str">
        <f>"000094"</f>
        <v>000094</v>
      </c>
      <c r="K7" s="6">
        <v>43353</v>
      </c>
      <c r="L7" s="7" t="str">
        <f>"000094"</f>
        <v>000094</v>
      </c>
      <c r="M7" s="6">
        <v>43353</v>
      </c>
      <c r="N7" s="7">
        <v>17</v>
      </c>
      <c r="O7" s="7" t="str">
        <f>"002552"</f>
        <v>002552</v>
      </c>
      <c r="P7" s="6">
        <v>43626</v>
      </c>
      <c r="Q7" s="9">
        <v>49.940939999999998</v>
      </c>
      <c r="R7" s="9">
        <v>4.2452100000000002</v>
      </c>
      <c r="S7" s="9">
        <v>45.695729999999998</v>
      </c>
      <c r="T7" s="7">
        <v>81</v>
      </c>
      <c r="U7" s="6">
        <v>43629</v>
      </c>
      <c r="V7" s="7">
        <v>9632545911</v>
      </c>
      <c r="W7" s="8" t="s">
        <v>41</v>
      </c>
      <c r="X7" s="7" t="s">
        <v>33</v>
      </c>
      <c r="Y7" s="8" t="s">
        <v>34</v>
      </c>
      <c r="Z7" s="7" t="s">
        <v>39</v>
      </c>
      <c r="AA7" s="8" t="s">
        <v>40</v>
      </c>
      <c r="AB7" s="9">
        <v>0.4994094</v>
      </c>
    </row>
    <row r="8" spans="1:28" x14ac:dyDescent="0.35">
      <c r="A8" s="4">
        <v>3641</v>
      </c>
      <c r="B8" s="5" t="s">
        <v>61</v>
      </c>
      <c r="C8" s="6">
        <v>43650</v>
      </c>
      <c r="D8" s="7">
        <v>107</v>
      </c>
      <c r="E8" s="8" t="s">
        <v>45</v>
      </c>
      <c r="F8" s="7" t="s">
        <v>62</v>
      </c>
      <c r="G8" s="10" t="s">
        <v>63</v>
      </c>
      <c r="H8" s="7" t="str">
        <f>"000004"</f>
        <v>000004</v>
      </c>
      <c r="I8" s="6">
        <v>43607</v>
      </c>
      <c r="J8" s="7" t="str">
        <f>"000006"</f>
        <v>000006</v>
      </c>
      <c r="K8" s="6">
        <v>43607</v>
      </c>
      <c r="L8" s="7" t="str">
        <f>"000033"</f>
        <v>000033</v>
      </c>
      <c r="M8" s="6">
        <v>43607</v>
      </c>
      <c r="N8" s="7">
        <v>18</v>
      </c>
      <c r="O8" s="7" t="str">
        <f>"003105"</f>
        <v>003105</v>
      </c>
      <c r="P8" s="6">
        <v>43641</v>
      </c>
      <c r="Q8" s="11">
        <v>48.5625</v>
      </c>
      <c r="R8" s="11">
        <v>5.3552</v>
      </c>
      <c r="S8" s="11">
        <v>43.207299999999996</v>
      </c>
      <c r="T8" s="7">
        <v>106</v>
      </c>
      <c r="U8" s="6">
        <v>43650</v>
      </c>
      <c r="V8" s="7">
        <v>9880020412</v>
      </c>
      <c r="W8" s="10" t="s">
        <v>64</v>
      </c>
      <c r="X8" s="7" t="s">
        <v>65</v>
      </c>
      <c r="Y8" s="10" t="s">
        <v>66</v>
      </c>
      <c r="Z8" s="7" t="s">
        <v>67</v>
      </c>
      <c r="AA8" s="10" t="s">
        <v>68</v>
      </c>
      <c r="AB8" s="11">
        <f t="shared" ref="AB8:AB26" si="0">Q8/100</f>
        <v>0.48562499999999997</v>
      </c>
    </row>
    <row r="9" spans="1:28" x14ac:dyDescent="0.35">
      <c r="A9" s="4">
        <v>3642</v>
      </c>
      <c r="B9" s="5" t="s">
        <v>61</v>
      </c>
      <c r="C9" s="6">
        <v>43665</v>
      </c>
      <c r="D9" s="7">
        <v>107</v>
      </c>
      <c r="E9" s="8" t="s">
        <v>45</v>
      </c>
      <c r="F9" s="7" t="s">
        <v>69</v>
      </c>
      <c r="G9" s="10" t="s">
        <v>70</v>
      </c>
      <c r="H9" s="7" t="str">
        <f>"000089"</f>
        <v>000089</v>
      </c>
      <c r="I9" s="6">
        <v>43105</v>
      </c>
      <c r="J9" s="7" t="str">
        <f>"000145"</f>
        <v>000145</v>
      </c>
      <c r="K9" s="6">
        <v>43190</v>
      </c>
      <c r="L9" s="7" t="str">
        <f>"000167"</f>
        <v>000167</v>
      </c>
      <c r="M9" s="6">
        <v>43190</v>
      </c>
      <c r="N9" s="7">
        <v>18</v>
      </c>
      <c r="O9" s="7" t="str">
        <f>"003814"</f>
        <v>003814</v>
      </c>
      <c r="P9" s="6">
        <v>43665</v>
      </c>
      <c r="Q9" s="11">
        <v>98.033609999999996</v>
      </c>
      <c r="R9" s="11">
        <v>12.36286</v>
      </c>
      <c r="S9" s="11">
        <v>85.670749999999998</v>
      </c>
      <c r="T9" s="7">
        <v>118</v>
      </c>
      <c r="U9" s="6">
        <v>43665</v>
      </c>
      <c r="V9" s="7">
        <v>9845058699</v>
      </c>
      <c r="W9" s="10" t="s">
        <v>71</v>
      </c>
      <c r="X9" s="7" t="s">
        <v>37</v>
      </c>
      <c r="Y9" s="10" t="s">
        <v>38</v>
      </c>
      <c r="Z9" s="7" t="s">
        <v>72</v>
      </c>
      <c r="AA9" s="10" t="s">
        <v>73</v>
      </c>
      <c r="AB9" s="11">
        <f t="shared" si="0"/>
        <v>0.98033609999999993</v>
      </c>
    </row>
    <row r="10" spans="1:28" x14ac:dyDescent="0.35">
      <c r="A10" s="4">
        <v>3643</v>
      </c>
      <c r="B10" s="5" t="s">
        <v>61</v>
      </c>
      <c r="C10" s="6">
        <v>43665</v>
      </c>
      <c r="D10" s="7">
        <v>107</v>
      </c>
      <c r="E10" s="8" t="s">
        <v>45</v>
      </c>
      <c r="F10" s="7" t="s">
        <v>74</v>
      </c>
      <c r="G10" s="10" t="s">
        <v>75</v>
      </c>
      <c r="H10" s="7" t="str">
        <f>"000092"</f>
        <v>000092</v>
      </c>
      <c r="I10" s="6">
        <v>43105</v>
      </c>
      <c r="J10" s="7" t="str">
        <f>"000144"</f>
        <v>000144</v>
      </c>
      <c r="K10" s="6">
        <v>43190</v>
      </c>
      <c r="L10" s="7" t="str">
        <f>"000168"</f>
        <v>000168</v>
      </c>
      <c r="M10" s="6">
        <v>43190</v>
      </c>
      <c r="N10" s="7">
        <v>18</v>
      </c>
      <c r="O10" s="7" t="str">
        <f>"003815"</f>
        <v>003815</v>
      </c>
      <c r="P10" s="6">
        <v>43665</v>
      </c>
      <c r="Q10" s="11">
        <v>98.97945</v>
      </c>
      <c r="R10" s="11">
        <v>12.471640000000001</v>
      </c>
      <c r="S10" s="11">
        <v>86.507810000000006</v>
      </c>
      <c r="T10" s="7">
        <v>118</v>
      </c>
      <c r="U10" s="6">
        <v>43665</v>
      </c>
      <c r="V10" s="7">
        <v>9845058699</v>
      </c>
      <c r="W10" s="10" t="s">
        <v>71</v>
      </c>
      <c r="X10" s="7" t="s">
        <v>37</v>
      </c>
      <c r="Y10" s="10" t="s">
        <v>38</v>
      </c>
      <c r="Z10" s="7" t="s">
        <v>72</v>
      </c>
      <c r="AA10" s="10" t="s">
        <v>73</v>
      </c>
      <c r="AB10" s="11">
        <f t="shared" si="0"/>
        <v>0.98979450000000002</v>
      </c>
    </row>
    <row r="11" spans="1:28" x14ac:dyDescent="0.35">
      <c r="A11" s="4">
        <v>3644</v>
      </c>
      <c r="B11" s="5" t="s">
        <v>61</v>
      </c>
      <c r="C11" s="6">
        <v>43665</v>
      </c>
      <c r="D11" s="7">
        <v>107</v>
      </c>
      <c r="E11" s="8" t="s">
        <v>45</v>
      </c>
      <c r="F11" s="7" t="s">
        <v>76</v>
      </c>
      <c r="G11" s="10" t="s">
        <v>77</v>
      </c>
      <c r="H11" s="7" t="str">
        <f>"000087"</f>
        <v>000087</v>
      </c>
      <c r="I11" s="6">
        <v>43105</v>
      </c>
      <c r="J11" s="7" t="str">
        <f>"000139"</f>
        <v>000139</v>
      </c>
      <c r="K11" s="6">
        <v>43190</v>
      </c>
      <c r="L11" s="7" t="str">
        <f>"000173"</f>
        <v>000173</v>
      </c>
      <c r="M11" s="6">
        <v>43190</v>
      </c>
      <c r="N11" s="7">
        <v>18</v>
      </c>
      <c r="O11" s="7" t="str">
        <f>"003820"</f>
        <v>003820</v>
      </c>
      <c r="P11" s="6">
        <v>43665</v>
      </c>
      <c r="Q11" s="11">
        <v>98.934420000000003</v>
      </c>
      <c r="R11" s="11">
        <v>12.46646</v>
      </c>
      <c r="S11" s="11">
        <v>86.467960000000005</v>
      </c>
      <c r="T11" s="7">
        <v>118</v>
      </c>
      <c r="U11" s="6">
        <v>43665</v>
      </c>
      <c r="V11" s="7">
        <v>9845058699</v>
      </c>
      <c r="W11" s="10" t="s">
        <v>71</v>
      </c>
      <c r="X11" s="7" t="s">
        <v>37</v>
      </c>
      <c r="Y11" s="10" t="s">
        <v>38</v>
      </c>
      <c r="Z11" s="7" t="s">
        <v>72</v>
      </c>
      <c r="AA11" s="10" t="s">
        <v>73</v>
      </c>
      <c r="AB11" s="11">
        <f t="shared" si="0"/>
        <v>0.98934420000000001</v>
      </c>
    </row>
    <row r="12" spans="1:28" x14ac:dyDescent="0.35">
      <c r="A12" s="4">
        <v>3645</v>
      </c>
      <c r="B12" s="5" t="s">
        <v>61</v>
      </c>
      <c r="C12" s="6">
        <v>43676</v>
      </c>
      <c r="D12" s="7">
        <v>107</v>
      </c>
      <c r="E12" s="8" t="s">
        <v>45</v>
      </c>
      <c r="F12" s="7" t="s">
        <v>46</v>
      </c>
      <c r="G12" s="10" t="s">
        <v>47</v>
      </c>
      <c r="H12" s="7" t="str">
        <f>"000294"</f>
        <v>000294</v>
      </c>
      <c r="I12" s="6">
        <v>43277</v>
      </c>
      <c r="J12" s="7" t="str">
        <f>"000084"</f>
        <v>000084</v>
      </c>
      <c r="K12" s="6">
        <v>43441</v>
      </c>
      <c r="L12" s="7" t="str">
        <f>"000140"</f>
        <v>000140</v>
      </c>
      <c r="M12" s="6">
        <v>43453</v>
      </c>
      <c r="N12" s="7">
        <v>17</v>
      </c>
      <c r="O12" s="7" t="str">
        <f>"008833"</f>
        <v>008833</v>
      </c>
      <c r="P12" s="6">
        <v>43483</v>
      </c>
      <c r="Q12" s="11">
        <v>1.45</v>
      </c>
      <c r="R12" s="11">
        <v>0.14499999999999999</v>
      </c>
      <c r="S12" s="11">
        <v>1.3049999999999999</v>
      </c>
      <c r="T12" s="7">
        <v>134</v>
      </c>
      <c r="U12" s="6">
        <v>43676</v>
      </c>
      <c r="V12" s="7">
        <v>8123256061</v>
      </c>
      <c r="W12" s="10" t="s">
        <v>48</v>
      </c>
      <c r="X12" s="7" t="s">
        <v>35</v>
      </c>
      <c r="Y12" s="10" t="s">
        <v>36</v>
      </c>
      <c r="Z12" s="7" t="s">
        <v>42</v>
      </c>
      <c r="AA12" s="10" t="s">
        <v>43</v>
      </c>
      <c r="AB12" s="11">
        <f t="shared" si="0"/>
        <v>1.4499999999999999E-2</v>
      </c>
    </row>
    <row r="13" spans="1:28" x14ac:dyDescent="0.35">
      <c r="A13" s="4">
        <v>3646</v>
      </c>
      <c r="B13" s="5" t="s">
        <v>61</v>
      </c>
      <c r="C13" s="6">
        <v>43677</v>
      </c>
      <c r="D13" s="7">
        <v>107</v>
      </c>
      <c r="E13" s="8" t="s">
        <v>45</v>
      </c>
      <c r="F13" s="7" t="s">
        <v>78</v>
      </c>
      <c r="G13" s="10" t="s">
        <v>79</v>
      </c>
      <c r="H13" s="7" t="str">
        <f>"000191"</f>
        <v>000191</v>
      </c>
      <c r="I13" s="6">
        <v>42817</v>
      </c>
      <c r="J13" s="7" t="str">
        <f>"000272"</f>
        <v>000272</v>
      </c>
      <c r="K13" s="6">
        <v>43153</v>
      </c>
      <c r="L13" s="7" t="str">
        <f>"000525"</f>
        <v>000525</v>
      </c>
      <c r="M13" s="6">
        <v>43158</v>
      </c>
      <c r="N13" s="7">
        <v>16</v>
      </c>
      <c r="O13" s="7" t="str">
        <f>"004061"</f>
        <v>004061</v>
      </c>
      <c r="P13" s="6">
        <v>43672</v>
      </c>
      <c r="Q13" s="11">
        <v>17.731850000000001</v>
      </c>
      <c r="R13" s="11">
        <v>2.0966200000000002</v>
      </c>
      <c r="S13" s="11">
        <v>15.63523</v>
      </c>
      <c r="T13" s="7">
        <v>135</v>
      </c>
      <c r="U13" s="6">
        <v>43677</v>
      </c>
      <c r="V13" s="7">
        <v>9972523639</v>
      </c>
      <c r="W13" s="10" t="s">
        <v>80</v>
      </c>
      <c r="X13" s="7" t="s">
        <v>30</v>
      </c>
      <c r="Y13" s="10" t="s">
        <v>31</v>
      </c>
      <c r="Z13" s="7" t="s">
        <v>42</v>
      </c>
      <c r="AA13" s="10" t="s">
        <v>43</v>
      </c>
      <c r="AB13" s="11">
        <f t="shared" si="0"/>
        <v>0.17731850000000002</v>
      </c>
    </row>
    <row r="14" spans="1:28" x14ac:dyDescent="0.35">
      <c r="A14" s="4">
        <v>3647</v>
      </c>
      <c r="B14" s="5" t="s">
        <v>81</v>
      </c>
      <c r="C14" s="6">
        <v>43703</v>
      </c>
      <c r="D14" s="7">
        <v>107</v>
      </c>
      <c r="E14" s="8" t="s">
        <v>45</v>
      </c>
      <c r="F14" s="7" t="s">
        <v>82</v>
      </c>
      <c r="G14" s="10" t="s">
        <v>83</v>
      </c>
      <c r="H14" s="7" t="str">
        <f>"000063"</f>
        <v>000063</v>
      </c>
      <c r="I14" s="6">
        <v>43527</v>
      </c>
      <c r="J14" s="7" t="str">
        <f>"000075"</f>
        <v>000075</v>
      </c>
      <c r="K14" s="6">
        <v>43647</v>
      </c>
      <c r="L14" s="7" t="str">
        <f>"000075"</f>
        <v>000075</v>
      </c>
      <c r="M14" s="6">
        <v>43647</v>
      </c>
      <c r="N14" s="7">
        <v>18</v>
      </c>
      <c r="O14" s="7" t="str">
        <f>"004581"</f>
        <v>004581</v>
      </c>
      <c r="P14" s="6">
        <v>43694</v>
      </c>
      <c r="Q14" s="11">
        <v>4.9998699999999996</v>
      </c>
      <c r="R14" s="11">
        <v>0.505</v>
      </c>
      <c r="S14" s="11">
        <v>4.4948699999999997</v>
      </c>
      <c r="T14" s="7">
        <v>163</v>
      </c>
      <c r="U14" s="6">
        <v>43703</v>
      </c>
      <c r="V14" s="7">
        <v>9482150029</v>
      </c>
      <c r="W14" s="10" t="s">
        <v>41</v>
      </c>
      <c r="X14" s="7" t="s">
        <v>84</v>
      </c>
      <c r="Y14" s="10" t="s">
        <v>85</v>
      </c>
      <c r="Z14" s="7" t="s">
        <v>39</v>
      </c>
      <c r="AA14" s="10" t="s">
        <v>40</v>
      </c>
      <c r="AB14" s="11">
        <f t="shared" si="0"/>
        <v>4.9998699999999993E-2</v>
      </c>
    </row>
    <row r="15" spans="1:28" x14ac:dyDescent="0.35">
      <c r="A15" s="4">
        <v>3648</v>
      </c>
      <c r="B15" s="5" t="s">
        <v>81</v>
      </c>
      <c r="C15" s="6">
        <v>43703</v>
      </c>
      <c r="D15" s="7">
        <v>107</v>
      </c>
      <c r="E15" s="8" t="s">
        <v>45</v>
      </c>
      <c r="F15" s="7" t="s">
        <v>86</v>
      </c>
      <c r="G15" s="10" t="s">
        <v>87</v>
      </c>
      <c r="H15" s="7" t="str">
        <f>"000060"</f>
        <v>000060</v>
      </c>
      <c r="I15" s="6">
        <v>43527</v>
      </c>
      <c r="J15" s="7" t="str">
        <f>"000074"</f>
        <v>000074</v>
      </c>
      <c r="K15" s="6">
        <v>43647</v>
      </c>
      <c r="L15" s="7" t="str">
        <f>"000074"</f>
        <v>000074</v>
      </c>
      <c r="M15" s="6">
        <v>43647</v>
      </c>
      <c r="N15" s="7">
        <v>18</v>
      </c>
      <c r="O15" s="7" t="str">
        <f>"004582"</f>
        <v>004582</v>
      </c>
      <c r="P15" s="6">
        <v>43694</v>
      </c>
      <c r="Q15" s="11">
        <v>19.955010000000001</v>
      </c>
      <c r="R15" s="11">
        <v>2.0904500000000001</v>
      </c>
      <c r="S15" s="11">
        <v>17.864560000000001</v>
      </c>
      <c r="T15" s="7">
        <v>163</v>
      </c>
      <c r="U15" s="6">
        <v>43703</v>
      </c>
      <c r="V15" s="7">
        <v>9482150029</v>
      </c>
      <c r="W15" s="10" t="s">
        <v>41</v>
      </c>
      <c r="X15" s="7" t="s">
        <v>88</v>
      </c>
      <c r="Y15" s="10" t="s">
        <v>89</v>
      </c>
      <c r="Z15" s="7" t="s">
        <v>39</v>
      </c>
      <c r="AA15" s="10" t="s">
        <v>40</v>
      </c>
      <c r="AB15" s="11">
        <f t="shared" si="0"/>
        <v>0.19955010000000001</v>
      </c>
    </row>
    <row r="16" spans="1:28" x14ac:dyDescent="0.35">
      <c r="A16" s="4">
        <v>3649</v>
      </c>
      <c r="B16" s="5" t="s">
        <v>81</v>
      </c>
      <c r="C16" s="6">
        <v>43704</v>
      </c>
      <c r="D16" s="7">
        <v>107</v>
      </c>
      <c r="E16" s="8" t="s">
        <v>45</v>
      </c>
      <c r="F16" s="7" t="s">
        <v>90</v>
      </c>
      <c r="G16" s="10" t="s">
        <v>91</v>
      </c>
      <c r="H16" s="7" t="str">
        <f>"000118"</f>
        <v>000118</v>
      </c>
      <c r="I16" s="6">
        <v>42483</v>
      </c>
      <c r="J16" s="7" t="str">
        <f>"000271"</f>
        <v>000271</v>
      </c>
      <c r="K16" s="6">
        <v>43153</v>
      </c>
      <c r="L16" s="7" t="str">
        <f>"000539"</f>
        <v>000539</v>
      </c>
      <c r="M16" s="6">
        <v>43185</v>
      </c>
      <c r="N16" s="7">
        <v>16</v>
      </c>
      <c r="O16" s="7" t="str">
        <f>"004524"</f>
        <v>004524</v>
      </c>
      <c r="P16" s="6">
        <v>43693</v>
      </c>
      <c r="Q16" s="11">
        <v>9.6328399999999998</v>
      </c>
      <c r="R16" s="11">
        <v>1.1165700000000001</v>
      </c>
      <c r="S16" s="11">
        <v>8.5162700000000005</v>
      </c>
      <c r="T16" s="7">
        <v>166</v>
      </c>
      <c r="U16" s="6">
        <v>43704</v>
      </c>
      <c r="V16" s="7">
        <v>9886155297</v>
      </c>
      <c r="W16" s="10" t="s">
        <v>92</v>
      </c>
      <c r="X16" s="7" t="s">
        <v>30</v>
      </c>
      <c r="Y16" s="10" t="s">
        <v>31</v>
      </c>
      <c r="Z16" s="7" t="s">
        <v>42</v>
      </c>
      <c r="AA16" s="10" t="s">
        <v>43</v>
      </c>
      <c r="AB16" s="11">
        <f t="shared" si="0"/>
        <v>9.6328399999999995E-2</v>
      </c>
    </row>
    <row r="17" spans="1:28" x14ac:dyDescent="0.35">
      <c r="A17" s="4">
        <v>3650</v>
      </c>
      <c r="B17" s="5" t="s">
        <v>81</v>
      </c>
      <c r="C17" s="6">
        <v>43704</v>
      </c>
      <c r="D17" s="7">
        <v>107</v>
      </c>
      <c r="E17" s="8" t="s">
        <v>45</v>
      </c>
      <c r="F17" s="7" t="s">
        <v>93</v>
      </c>
      <c r="G17" s="10" t="s">
        <v>94</v>
      </c>
      <c r="H17" s="7" t="str">
        <f>"000134"</f>
        <v>000134</v>
      </c>
      <c r="I17" s="6">
        <v>41625</v>
      </c>
      <c r="J17" s="7" t="str">
        <f>"000268"</f>
        <v>000268</v>
      </c>
      <c r="K17" s="6">
        <v>43148</v>
      </c>
      <c r="L17" s="7" t="str">
        <f>"000542"</f>
        <v>000542</v>
      </c>
      <c r="M17" s="6">
        <v>43186</v>
      </c>
      <c r="N17" s="7">
        <v>13</v>
      </c>
      <c r="O17" s="7" t="str">
        <f>"004527"</f>
        <v>004527</v>
      </c>
      <c r="P17" s="6">
        <v>43693</v>
      </c>
      <c r="Q17" s="11">
        <v>5.4859999999999998</v>
      </c>
      <c r="R17" s="11">
        <v>0.76043000000000005</v>
      </c>
      <c r="S17" s="11">
        <v>4.7255700000000003</v>
      </c>
      <c r="T17" s="7">
        <v>166</v>
      </c>
      <c r="U17" s="6">
        <v>43704</v>
      </c>
      <c r="V17" s="7">
        <v>9731169150</v>
      </c>
      <c r="W17" s="10" t="s">
        <v>95</v>
      </c>
      <c r="X17" s="7" t="s">
        <v>30</v>
      </c>
      <c r="Y17" s="10" t="s">
        <v>31</v>
      </c>
      <c r="Z17" s="7" t="s">
        <v>42</v>
      </c>
      <c r="AA17" s="10" t="s">
        <v>43</v>
      </c>
      <c r="AB17" s="11">
        <f t="shared" si="0"/>
        <v>5.4859999999999999E-2</v>
      </c>
    </row>
    <row r="18" spans="1:28" x14ac:dyDescent="0.35">
      <c r="A18" s="4">
        <v>3651</v>
      </c>
      <c r="B18" s="5" t="s">
        <v>81</v>
      </c>
      <c r="C18" s="6">
        <v>43705</v>
      </c>
      <c r="D18" s="7">
        <v>107</v>
      </c>
      <c r="E18" s="8" t="s">
        <v>45</v>
      </c>
      <c r="F18" s="7" t="s">
        <v>96</v>
      </c>
      <c r="G18" s="10" t="s">
        <v>97</v>
      </c>
      <c r="H18" s="7" t="str">
        <f>"000018"</f>
        <v>000018</v>
      </c>
      <c r="I18" s="6">
        <v>43407</v>
      </c>
      <c r="J18" s="7" t="str">
        <f>"000073"</f>
        <v>000073</v>
      </c>
      <c r="K18" s="6">
        <v>43647</v>
      </c>
      <c r="L18" s="7" t="str">
        <f>"000073"</f>
        <v>000073</v>
      </c>
      <c r="M18" s="6">
        <v>43647</v>
      </c>
      <c r="N18" s="7">
        <v>17</v>
      </c>
      <c r="O18" s="7" t="str">
        <f>"004725"</f>
        <v>004725</v>
      </c>
      <c r="P18" s="6">
        <v>43699</v>
      </c>
      <c r="Q18" s="11">
        <v>24.990269999999999</v>
      </c>
      <c r="R18" s="11">
        <v>2.589</v>
      </c>
      <c r="S18" s="11">
        <v>22.40127</v>
      </c>
      <c r="T18" s="7">
        <v>168</v>
      </c>
      <c r="U18" s="6">
        <v>43705</v>
      </c>
      <c r="V18" s="7">
        <v>9945555877</v>
      </c>
      <c r="W18" s="10" t="s">
        <v>41</v>
      </c>
      <c r="X18" s="7" t="s">
        <v>33</v>
      </c>
      <c r="Y18" s="10" t="s">
        <v>34</v>
      </c>
      <c r="Z18" s="7" t="s">
        <v>39</v>
      </c>
      <c r="AA18" s="10" t="s">
        <v>40</v>
      </c>
      <c r="AB18" s="11">
        <f t="shared" si="0"/>
        <v>0.24990269999999998</v>
      </c>
    </row>
    <row r="19" spans="1:28" x14ac:dyDescent="0.35">
      <c r="A19" s="4">
        <v>3652</v>
      </c>
      <c r="B19" s="5" t="s">
        <v>98</v>
      </c>
      <c r="C19" s="6">
        <v>43717</v>
      </c>
      <c r="D19" s="7">
        <v>107</v>
      </c>
      <c r="E19" s="8" t="s">
        <v>45</v>
      </c>
      <c r="F19" s="7" t="s">
        <v>99</v>
      </c>
      <c r="G19" s="10" t="s">
        <v>100</v>
      </c>
      <c r="H19" s="7" t="str">
        <f>"000077"</f>
        <v>000077</v>
      </c>
      <c r="I19" s="6">
        <v>43645</v>
      </c>
      <c r="J19" s="7" t="str">
        <f>"000053"</f>
        <v>000053</v>
      </c>
      <c r="K19" s="6">
        <v>43647</v>
      </c>
      <c r="L19" s="7" t="str">
        <f>"000108"</f>
        <v>000108</v>
      </c>
      <c r="M19" s="6">
        <v>43669</v>
      </c>
      <c r="N19" s="7">
        <v>18</v>
      </c>
      <c r="O19" s="7" t="str">
        <f>"004789"</f>
        <v>004789</v>
      </c>
      <c r="P19" s="6">
        <v>43704</v>
      </c>
      <c r="Q19" s="11">
        <v>24.984999999999999</v>
      </c>
      <c r="R19" s="11">
        <v>2.6008499999999999</v>
      </c>
      <c r="S19" s="11">
        <v>22.384150000000002</v>
      </c>
      <c r="T19" s="7">
        <v>178</v>
      </c>
      <c r="U19" s="6">
        <v>43717</v>
      </c>
      <c r="V19" s="7">
        <v>9945867208</v>
      </c>
      <c r="W19" s="10" t="s">
        <v>101</v>
      </c>
      <c r="X19" s="7" t="s">
        <v>88</v>
      </c>
      <c r="Y19" s="10" t="s">
        <v>89</v>
      </c>
      <c r="Z19" s="7" t="s">
        <v>42</v>
      </c>
      <c r="AA19" s="10" t="s">
        <v>43</v>
      </c>
      <c r="AB19" s="11">
        <f t="shared" si="0"/>
        <v>0.24984999999999999</v>
      </c>
    </row>
    <row r="20" spans="1:28" x14ac:dyDescent="0.35">
      <c r="A20" s="4">
        <v>3653</v>
      </c>
      <c r="B20" s="5" t="s">
        <v>98</v>
      </c>
      <c r="C20" s="6">
        <v>43717</v>
      </c>
      <c r="D20" s="7">
        <v>107</v>
      </c>
      <c r="E20" s="8" t="s">
        <v>45</v>
      </c>
      <c r="F20" s="7" t="s">
        <v>102</v>
      </c>
      <c r="G20" s="10" t="s">
        <v>103</v>
      </c>
      <c r="H20" s="7" t="str">
        <f>"000079"</f>
        <v>000079</v>
      </c>
      <c r="I20" s="6">
        <v>43645</v>
      </c>
      <c r="J20" s="7" t="str">
        <f>"000054"</f>
        <v>000054</v>
      </c>
      <c r="K20" s="6">
        <v>43647</v>
      </c>
      <c r="L20" s="7" t="str">
        <f>"000112"</f>
        <v>000112</v>
      </c>
      <c r="M20" s="6">
        <v>43669</v>
      </c>
      <c r="N20" s="7">
        <v>18</v>
      </c>
      <c r="O20" s="7" t="str">
        <f>"004790"</f>
        <v>004790</v>
      </c>
      <c r="P20" s="6">
        <v>43704</v>
      </c>
      <c r="Q20" s="11">
        <v>14.9986</v>
      </c>
      <c r="R20" s="11">
        <v>1.55983</v>
      </c>
      <c r="S20" s="11">
        <v>13.43877</v>
      </c>
      <c r="T20" s="7">
        <v>178</v>
      </c>
      <c r="U20" s="6">
        <v>43717</v>
      </c>
      <c r="V20" s="7">
        <v>9945867208</v>
      </c>
      <c r="W20" s="10" t="s">
        <v>104</v>
      </c>
      <c r="X20" s="7" t="s">
        <v>105</v>
      </c>
      <c r="Y20" s="10" t="s">
        <v>106</v>
      </c>
      <c r="Z20" s="7" t="s">
        <v>42</v>
      </c>
      <c r="AA20" s="10" t="s">
        <v>43</v>
      </c>
      <c r="AB20" s="11">
        <f t="shared" si="0"/>
        <v>0.14998600000000001</v>
      </c>
    </row>
    <row r="21" spans="1:28" x14ac:dyDescent="0.35">
      <c r="A21" s="4">
        <v>3654</v>
      </c>
      <c r="B21" s="5" t="s">
        <v>98</v>
      </c>
      <c r="C21" s="6">
        <v>43719</v>
      </c>
      <c r="D21" s="7">
        <v>107</v>
      </c>
      <c r="E21" s="8" t="s">
        <v>45</v>
      </c>
      <c r="F21" s="7" t="s">
        <v>107</v>
      </c>
      <c r="G21" s="10" t="s">
        <v>108</v>
      </c>
      <c r="H21" s="7" t="str">
        <f>"000081"</f>
        <v>000081</v>
      </c>
      <c r="I21" s="6">
        <v>43645</v>
      </c>
      <c r="J21" s="7" t="str">
        <f>"000056"</f>
        <v>000056</v>
      </c>
      <c r="K21" s="6">
        <v>43647</v>
      </c>
      <c r="L21" s="7" t="str">
        <f>"000106"</f>
        <v>000106</v>
      </c>
      <c r="M21" s="6">
        <v>43669</v>
      </c>
      <c r="N21" s="7">
        <v>19</v>
      </c>
      <c r="O21" s="7" t="str">
        <f>"004954"</f>
        <v>004954</v>
      </c>
      <c r="P21" s="6">
        <v>43717</v>
      </c>
      <c r="Q21" s="11">
        <v>29.678999999999998</v>
      </c>
      <c r="R21" s="11">
        <v>3.2646700000000002</v>
      </c>
      <c r="S21" s="11">
        <v>26.41433</v>
      </c>
      <c r="T21" s="7">
        <v>182</v>
      </c>
      <c r="U21" s="6">
        <v>43719</v>
      </c>
      <c r="V21" s="7">
        <v>9945867208</v>
      </c>
      <c r="W21" s="10" t="s">
        <v>104</v>
      </c>
      <c r="X21" s="7" t="s">
        <v>109</v>
      </c>
      <c r="Y21" s="10" t="s">
        <v>110</v>
      </c>
      <c r="Z21" s="7" t="s">
        <v>42</v>
      </c>
      <c r="AA21" s="10" t="s">
        <v>43</v>
      </c>
      <c r="AB21" s="11">
        <f t="shared" si="0"/>
        <v>0.29679</v>
      </c>
    </row>
    <row r="22" spans="1:28" x14ac:dyDescent="0.35">
      <c r="A22" s="4">
        <v>3655</v>
      </c>
      <c r="B22" s="5" t="s">
        <v>98</v>
      </c>
      <c r="C22" s="6">
        <v>43719</v>
      </c>
      <c r="D22" s="7">
        <v>107</v>
      </c>
      <c r="E22" s="8" t="s">
        <v>45</v>
      </c>
      <c r="F22" s="7" t="s">
        <v>111</v>
      </c>
      <c r="G22" s="10" t="s">
        <v>112</v>
      </c>
      <c r="H22" s="7" t="str">
        <f>"000080"</f>
        <v>000080</v>
      </c>
      <c r="I22" s="6">
        <v>43645</v>
      </c>
      <c r="J22" s="7" t="str">
        <f>"000055"</f>
        <v>000055</v>
      </c>
      <c r="K22" s="6">
        <v>43647</v>
      </c>
      <c r="L22" s="7" t="str">
        <f>"000109"</f>
        <v>000109</v>
      </c>
      <c r="M22" s="6">
        <v>43669</v>
      </c>
      <c r="N22" s="7">
        <v>19</v>
      </c>
      <c r="O22" s="7" t="str">
        <f>"004966"</f>
        <v>004966</v>
      </c>
      <c r="P22" s="6">
        <v>43717</v>
      </c>
      <c r="Q22" s="11">
        <v>69.132000000000005</v>
      </c>
      <c r="R22" s="11">
        <v>7.6045100000000003</v>
      </c>
      <c r="S22" s="11">
        <v>61.52749</v>
      </c>
      <c r="T22" s="7">
        <v>182</v>
      </c>
      <c r="U22" s="6">
        <v>43719</v>
      </c>
      <c r="V22" s="7">
        <v>9945867208</v>
      </c>
      <c r="W22" s="10" t="s">
        <v>104</v>
      </c>
      <c r="X22" s="7" t="s">
        <v>33</v>
      </c>
      <c r="Y22" s="10" t="s">
        <v>34</v>
      </c>
      <c r="Z22" s="7" t="s">
        <v>42</v>
      </c>
      <c r="AA22" s="10" t="s">
        <v>43</v>
      </c>
      <c r="AB22" s="11">
        <f t="shared" si="0"/>
        <v>0.69132000000000005</v>
      </c>
    </row>
    <row r="23" spans="1:28" x14ac:dyDescent="0.35">
      <c r="A23" s="4">
        <v>3656</v>
      </c>
      <c r="B23" s="5" t="s">
        <v>98</v>
      </c>
      <c r="C23" s="6">
        <v>43726</v>
      </c>
      <c r="D23" s="7">
        <v>107</v>
      </c>
      <c r="E23" s="8" t="s">
        <v>45</v>
      </c>
      <c r="F23" s="7" t="s">
        <v>113</v>
      </c>
      <c r="G23" s="10" t="s">
        <v>114</v>
      </c>
      <c r="H23" s="7" t="str">
        <f>"000078"</f>
        <v>000078</v>
      </c>
      <c r="I23" s="6">
        <v>43645</v>
      </c>
      <c r="J23" s="7" t="str">
        <f>"000052"</f>
        <v>000052</v>
      </c>
      <c r="K23" s="6">
        <v>43647</v>
      </c>
      <c r="L23" s="7" t="str">
        <f>"000107"</f>
        <v>000107</v>
      </c>
      <c r="M23" s="6">
        <v>43669</v>
      </c>
      <c r="N23" s="7">
        <v>18</v>
      </c>
      <c r="O23" s="7" t="str">
        <f>"005161"</f>
        <v>005161</v>
      </c>
      <c r="P23" s="6">
        <v>43726</v>
      </c>
      <c r="Q23" s="11">
        <v>24.984999999999999</v>
      </c>
      <c r="R23" s="11">
        <v>2.5999500000000002</v>
      </c>
      <c r="S23" s="11">
        <v>22.38505</v>
      </c>
      <c r="T23" s="7">
        <v>192</v>
      </c>
      <c r="U23" s="6">
        <v>43726</v>
      </c>
      <c r="V23" s="7">
        <v>9945867208</v>
      </c>
      <c r="W23" s="10" t="s">
        <v>115</v>
      </c>
      <c r="X23" s="7" t="s">
        <v>88</v>
      </c>
      <c r="Y23" s="10" t="s">
        <v>89</v>
      </c>
      <c r="Z23" s="7" t="s">
        <v>42</v>
      </c>
      <c r="AA23" s="10" t="s">
        <v>43</v>
      </c>
      <c r="AB23" s="11">
        <f t="shared" si="0"/>
        <v>0.24984999999999999</v>
      </c>
    </row>
    <row r="24" spans="1:28" x14ac:dyDescent="0.35">
      <c r="A24" s="4">
        <v>3657</v>
      </c>
      <c r="B24" s="5" t="s">
        <v>98</v>
      </c>
      <c r="C24" s="6">
        <v>43732</v>
      </c>
      <c r="D24" s="7">
        <v>107</v>
      </c>
      <c r="E24" s="8" t="s">
        <v>45</v>
      </c>
      <c r="F24" s="7" t="s">
        <v>116</v>
      </c>
      <c r="G24" s="10" t="s">
        <v>117</v>
      </c>
      <c r="H24" s="7" t="str">
        <f>"000008"</f>
        <v>000008</v>
      </c>
      <c r="I24" s="6">
        <v>42934</v>
      </c>
      <c r="J24" s="7" t="str">
        <f>"000002"</f>
        <v>000002</v>
      </c>
      <c r="K24" s="6">
        <v>43197</v>
      </c>
      <c r="L24" s="7" t="str">
        <f>"000008"</f>
        <v>000008</v>
      </c>
      <c r="M24" s="6">
        <v>43201</v>
      </c>
      <c r="N24" s="7">
        <v>17</v>
      </c>
      <c r="O24" s="7" t="str">
        <f>"005278"</f>
        <v>005278</v>
      </c>
      <c r="P24" s="6">
        <v>43728</v>
      </c>
      <c r="Q24" s="11">
        <v>18.277999999999999</v>
      </c>
      <c r="R24" s="11">
        <v>2.1625100000000002</v>
      </c>
      <c r="S24" s="11">
        <v>16.115490000000001</v>
      </c>
      <c r="T24" s="7">
        <v>199</v>
      </c>
      <c r="U24" s="6">
        <v>43732</v>
      </c>
      <c r="V24" s="7">
        <v>9731169150</v>
      </c>
      <c r="W24" s="10" t="s">
        <v>118</v>
      </c>
      <c r="X24" s="7" t="s">
        <v>30</v>
      </c>
      <c r="Y24" s="10" t="s">
        <v>31</v>
      </c>
      <c r="Z24" s="7" t="s">
        <v>42</v>
      </c>
      <c r="AA24" s="10" t="s">
        <v>43</v>
      </c>
      <c r="AB24" s="11">
        <f t="shared" si="0"/>
        <v>0.18278</v>
      </c>
    </row>
    <row r="25" spans="1:28" x14ac:dyDescent="0.35">
      <c r="A25" s="4">
        <v>3658</v>
      </c>
      <c r="B25" s="5" t="s">
        <v>98</v>
      </c>
      <c r="C25" s="6">
        <v>43732</v>
      </c>
      <c r="D25" s="7">
        <v>107</v>
      </c>
      <c r="E25" s="8" t="s">
        <v>45</v>
      </c>
      <c r="F25" s="7" t="s">
        <v>119</v>
      </c>
      <c r="G25" s="10" t="s">
        <v>120</v>
      </c>
      <c r="H25" s="7" t="str">
        <f>"000006"</f>
        <v>000006</v>
      </c>
      <c r="I25" s="6">
        <v>42934</v>
      </c>
      <c r="J25" s="7" t="str">
        <f>"000001"</f>
        <v>000001</v>
      </c>
      <c r="K25" s="6">
        <v>43197</v>
      </c>
      <c r="L25" s="7" t="str">
        <f>"000007"</f>
        <v>000007</v>
      </c>
      <c r="M25" s="6">
        <v>43200</v>
      </c>
      <c r="N25" s="7">
        <v>17</v>
      </c>
      <c r="O25" s="7" t="str">
        <f>"005281"</f>
        <v>005281</v>
      </c>
      <c r="P25" s="6">
        <v>43728</v>
      </c>
      <c r="Q25" s="11">
        <v>18.2803</v>
      </c>
      <c r="R25" s="11">
        <v>2.1627800000000001</v>
      </c>
      <c r="S25" s="11">
        <v>16.117519999999999</v>
      </c>
      <c r="T25" s="7">
        <v>199</v>
      </c>
      <c r="U25" s="6">
        <v>43732</v>
      </c>
      <c r="V25" s="7">
        <v>9731169150</v>
      </c>
      <c r="W25" s="10" t="s">
        <v>118</v>
      </c>
      <c r="X25" s="7" t="s">
        <v>30</v>
      </c>
      <c r="Y25" s="10" t="s">
        <v>31</v>
      </c>
      <c r="Z25" s="7" t="s">
        <v>42</v>
      </c>
      <c r="AA25" s="10" t="s">
        <v>43</v>
      </c>
      <c r="AB25" s="11">
        <f t="shared" si="0"/>
        <v>0.18280299999999999</v>
      </c>
    </row>
    <row r="26" spans="1:28" x14ac:dyDescent="0.35">
      <c r="A26" s="4">
        <v>3659</v>
      </c>
      <c r="B26" s="5" t="s">
        <v>98</v>
      </c>
      <c r="C26" s="6">
        <v>43734</v>
      </c>
      <c r="D26" s="7">
        <v>107</v>
      </c>
      <c r="E26" s="8" t="s">
        <v>45</v>
      </c>
      <c r="F26" s="7" t="s">
        <v>121</v>
      </c>
      <c r="G26" s="10" t="s">
        <v>122</v>
      </c>
      <c r="H26" s="7" t="str">
        <f>"000114"</f>
        <v>000114</v>
      </c>
      <c r="I26" s="6">
        <v>43017</v>
      </c>
      <c r="J26" s="7" t="str">
        <f>"000045"</f>
        <v>000045</v>
      </c>
      <c r="K26" s="6">
        <v>43330</v>
      </c>
      <c r="L26" s="7" t="str">
        <f>"000073"</f>
        <v>000073</v>
      </c>
      <c r="M26" s="6">
        <v>43335</v>
      </c>
      <c r="N26" s="7">
        <v>16</v>
      </c>
      <c r="O26" s="7" t="str">
        <f>"005388"</f>
        <v>005388</v>
      </c>
      <c r="P26" s="6">
        <v>43731</v>
      </c>
      <c r="Q26" s="11">
        <v>16.4419</v>
      </c>
      <c r="R26" s="11">
        <v>1.65574</v>
      </c>
      <c r="S26" s="11">
        <v>14.786160000000001</v>
      </c>
      <c r="T26" s="7">
        <v>203</v>
      </c>
      <c r="U26" s="6">
        <v>43734</v>
      </c>
      <c r="V26" s="7">
        <v>9611044876</v>
      </c>
      <c r="W26" s="10" t="s">
        <v>123</v>
      </c>
      <c r="X26" s="7" t="s">
        <v>124</v>
      </c>
      <c r="Y26" s="10" t="s">
        <v>125</v>
      </c>
      <c r="Z26" s="7" t="s">
        <v>42</v>
      </c>
      <c r="AA26" s="10" t="s">
        <v>43</v>
      </c>
      <c r="AB26" s="11">
        <f t="shared" si="0"/>
        <v>0.16441900000000001</v>
      </c>
    </row>
    <row r="27" spans="1:28" x14ac:dyDescent="0.35">
      <c r="A27" s="4">
        <v>3660</v>
      </c>
      <c r="B27" s="5" t="s">
        <v>126</v>
      </c>
      <c r="C27" s="6">
        <v>43762</v>
      </c>
      <c r="D27" s="4">
        <v>107</v>
      </c>
      <c r="E27" s="8" t="s">
        <v>45</v>
      </c>
      <c r="F27" s="7" t="s">
        <v>127</v>
      </c>
      <c r="G27" s="8" t="s">
        <v>128</v>
      </c>
      <c r="H27" s="7" t="str">
        <f>"000007"</f>
        <v>000007</v>
      </c>
      <c r="I27" s="6">
        <v>42931</v>
      </c>
      <c r="J27" s="7" t="str">
        <f>"000056"</f>
        <v>000056</v>
      </c>
      <c r="K27" s="6">
        <v>43734</v>
      </c>
      <c r="L27" s="7" t="str">
        <f>"000057"</f>
        <v>000057</v>
      </c>
      <c r="M27" s="6">
        <v>43734</v>
      </c>
      <c r="N27" s="7">
        <v>16</v>
      </c>
      <c r="O27" s="7" t="str">
        <f>"005883"</f>
        <v>005883</v>
      </c>
      <c r="P27" s="6">
        <v>43761</v>
      </c>
      <c r="Q27" s="9">
        <v>5.2164000000000001</v>
      </c>
      <c r="R27" s="9">
        <v>0.51568999999999998</v>
      </c>
      <c r="S27" s="9">
        <v>4.7007099999999999</v>
      </c>
      <c r="T27" s="7">
        <v>13</v>
      </c>
      <c r="U27" s="6">
        <v>43762</v>
      </c>
      <c r="V27" s="7">
        <v>9343953602</v>
      </c>
      <c r="W27" s="8" t="s">
        <v>129</v>
      </c>
      <c r="X27" s="7" t="s">
        <v>130</v>
      </c>
      <c r="Y27" s="8" t="s">
        <v>131</v>
      </c>
      <c r="Z27" s="7" t="s">
        <v>72</v>
      </c>
      <c r="AA27" s="8" t="s">
        <v>73</v>
      </c>
      <c r="AB27" s="9">
        <v>5.2164000000000002E-2</v>
      </c>
    </row>
    <row r="28" spans="1:28" x14ac:dyDescent="0.35">
      <c r="A28" s="4">
        <v>3661</v>
      </c>
      <c r="B28" s="5" t="s">
        <v>132</v>
      </c>
      <c r="C28" s="6">
        <v>43808</v>
      </c>
      <c r="D28" s="4">
        <v>107</v>
      </c>
      <c r="E28" s="8" t="s">
        <v>45</v>
      </c>
      <c r="F28" s="7" t="s">
        <v>133</v>
      </c>
      <c r="G28" s="8" t="s">
        <v>134</v>
      </c>
      <c r="H28" s="7" t="str">
        <f>"000012"</f>
        <v>000012</v>
      </c>
      <c r="I28" s="6">
        <v>43558</v>
      </c>
      <c r="J28" s="7" t="str">
        <f>"000076"</f>
        <v>000076</v>
      </c>
      <c r="K28" s="6">
        <v>43699</v>
      </c>
      <c r="L28" s="7" t="str">
        <f>"000140"</f>
        <v>000140</v>
      </c>
      <c r="M28" s="6">
        <v>43700</v>
      </c>
      <c r="N28" s="7">
        <v>18</v>
      </c>
      <c r="O28" s="7" t="str">
        <f>"006703"</f>
        <v>006703</v>
      </c>
      <c r="P28" s="6">
        <v>43805</v>
      </c>
      <c r="Q28" s="9">
        <v>54.85</v>
      </c>
      <c r="R28" s="9">
        <v>5.9111099999999999</v>
      </c>
      <c r="S28" s="9">
        <v>48.938890000000001</v>
      </c>
      <c r="T28" s="7">
        <v>13</v>
      </c>
      <c r="U28" s="6">
        <v>43808</v>
      </c>
      <c r="V28" s="7">
        <v>9886066040</v>
      </c>
      <c r="W28" s="8" t="s">
        <v>135</v>
      </c>
      <c r="X28" s="7" t="s">
        <v>37</v>
      </c>
      <c r="Y28" s="8" t="s">
        <v>38</v>
      </c>
      <c r="Z28" s="7" t="s">
        <v>42</v>
      </c>
      <c r="AA28" s="8" t="s">
        <v>43</v>
      </c>
      <c r="AB28" s="9">
        <v>0.54849999999999999</v>
      </c>
    </row>
    <row r="29" spans="1:28" x14ac:dyDescent="0.35">
      <c r="A29" s="4">
        <v>3662</v>
      </c>
      <c r="B29" s="5" t="s">
        <v>132</v>
      </c>
      <c r="C29" s="6">
        <v>43808</v>
      </c>
      <c r="D29" s="4">
        <v>107</v>
      </c>
      <c r="E29" s="8" t="s">
        <v>45</v>
      </c>
      <c r="F29" s="7" t="s">
        <v>136</v>
      </c>
      <c r="G29" s="8" t="s">
        <v>137</v>
      </c>
      <c r="H29" s="7" t="str">
        <f>"000009"</f>
        <v>000009</v>
      </c>
      <c r="I29" s="6">
        <v>43558</v>
      </c>
      <c r="J29" s="7" t="str">
        <f>"000077"</f>
        <v>000077</v>
      </c>
      <c r="K29" s="6">
        <v>43699</v>
      </c>
      <c r="L29" s="7" t="str">
        <f>"000141"</f>
        <v>000141</v>
      </c>
      <c r="M29" s="6">
        <v>43700</v>
      </c>
      <c r="N29" s="7">
        <v>18</v>
      </c>
      <c r="O29" s="7" t="str">
        <f>"006704"</f>
        <v>006704</v>
      </c>
      <c r="P29" s="6">
        <v>43805</v>
      </c>
      <c r="Q29" s="9">
        <v>54.33</v>
      </c>
      <c r="R29" s="9">
        <v>15.855549999999999</v>
      </c>
      <c r="S29" s="9">
        <v>38.474449999999997</v>
      </c>
      <c r="T29" s="7">
        <v>13</v>
      </c>
      <c r="U29" s="6">
        <v>43808</v>
      </c>
      <c r="V29" s="7">
        <v>9886066040</v>
      </c>
      <c r="W29" s="8" t="s">
        <v>135</v>
      </c>
      <c r="X29" s="7" t="s">
        <v>37</v>
      </c>
      <c r="Y29" s="8" t="s">
        <v>38</v>
      </c>
      <c r="Z29" s="7" t="s">
        <v>42</v>
      </c>
      <c r="AA29" s="8" t="s">
        <v>43</v>
      </c>
      <c r="AB29" s="9">
        <v>0.54330000000000001</v>
      </c>
    </row>
    <row r="30" spans="1:28" x14ac:dyDescent="0.35">
      <c r="A30" s="4">
        <v>3663</v>
      </c>
      <c r="B30" s="5" t="s">
        <v>132</v>
      </c>
      <c r="C30" s="6">
        <v>43808</v>
      </c>
      <c r="D30" s="4">
        <v>107</v>
      </c>
      <c r="E30" s="8" t="s">
        <v>45</v>
      </c>
      <c r="F30" s="7" t="s">
        <v>138</v>
      </c>
      <c r="G30" s="8" t="s">
        <v>139</v>
      </c>
      <c r="H30" s="7" t="str">
        <f>"000011"</f>
        <v>000011</v>
      </c>
      <c r="I30" s="6">
        <v>43558</v>
      </c>
      <c r="J30" s="7" t="str">
        <f>"000079"</f>
        <v>000079</v>
      </c>
      <c r="K30" s="6">
        <v>43699</v>
      </c>
      <c r="L30" s="7" t="str">
        <f>"000142"</f>
        <v>000142</v>
      </c>
      <c r="M30" s="6">
        <v>43700</v>
      </c>
      <c r="N30" s="7">
        <v>18</v>
      </c>
      <c r="O30" s="7" t="str">
        <f>"006705"</f>
        <v>006705</v>
      </c>
      <c r="P30" s="6">
        <v>43805</v>
      </c>
      <c r="Q30" s="9">
        <v>54.75</v>
      </c>
      <c r="R30" s="9">
        <v>5.9004300000000001</v>
      </c>
      <c r="S30" s="9">
        <v>48.84957</v>
      </c>
      <c r="T30" s="7">
        <v>13</v>
      </c>
      <c r="U30" s="6">
        <v>43808</v>
      </c>
      <c r="V30" s="7">
        <v>9886066040</v>
      </c>
      <c r="W30" s="8" t="s">
        <v>135</v>
      </c>
      <c r="X30" s="7" t="s">
        <v>37</v>
      </c>
      <c r="Y30" s="8" t="s">
        <v>38</v>
      </c>
      <c r="Z30" s="7" t="s">
        <v>42</v>
      </c>
      <c r="AA30" s="8" t="s">
        <v>43</v>
      </c>
      <c r="AB30" s="9">
        <v>0.54749999999999999</v>
      </c>
    </row>
    <row r="31" spans="1:28" x14ac:dyDescent="0.35">
      <c r="A31" s="4">
        <v>3664</v>
      </c>
      <c r="B31" s="5" t="s">
        <v>132</v>
      </c>
      <c r="C31" s="6">
        <v>43808</v>
      </c>
      <c r="D31" s="4">
        <v>107</v>
      </c>
      <c r="E31" s="8" t="s">
        <v>45</v>
      </c>
      <c r="F31" s="7" t="s">
        <v>140</v>
      </c>
      <c r="G31" s="8" t="s">
        <v>141</v>
      </c>
      <c r="H31" s="7" t="str">
        <f>"000010"</f>
        <v>000010</v>
      </c>
      <c r="I31" s="6">
        <v>43558</v>
      </c>
      <c r="J31" s="7" t="str">
        <f>"000075"</f>
        <v>000075</v>
      </c>
      <c r="K31" s="6">
        <v>43698</v>
      </c>
      <c r="L31" s="7" t="str">
        <f>"000143"</f>
        <v>000143</v>
      </c>
      <c r="M31" s="6">
        <v>43700</v>
      </c>
      <c r="N31" s="7">
        <v>18</v>
      </c>
      <c r="O31" s="7" t="str">
        <f>"006706"</f>
        <v>006706</v>
      </c>
      <c r="P31" s="6">
        <v>43805</v>
      </c>
      <c r="Q31" s="9">
        <v>54.75</v>
      </c>
      <c r="R31" s="9">
        <v>17.410530000000001</v>
      </c>
      <c r="S31" s="9">
        <v>37.339469999999999</v>
      </c>
      <c r="T31" s="7">
        <v>13</v>
      </c>
      <c r="U31" s="6">
        <v>43808</v>
      </c>
      <c r="V31" s="7">
        <v>9886066040</v>
      </c>
      <c r="W31" s="8" t="s">
        <v>135</v>
      </c>
      <c r="X31" s="7" t="s">
        <v>37</v>
      </c>
      <c r="Y31" s="8" t="s">
        <v>38</v>
      </c>
      <c r="Z31" s="7" t="s">
        <v>42</v>
      </c>
      <c r="AA31" s="8" t="s">
        <v>43</v>
      </c>
      <c r="AB31" s="9">
        <v>0.54749999999999999</v>
      </c>
    </row>
    <row r="32" spans="1:28" x14ac:dyDescent="0.35">
      <c r="A32" s="4">
        <v>3665</v>
      </c>
      <c r="B32" s="5" t="s">
        <v>132</v>
      </c>
      <c r="C32" s="6">
        <v>43808</v>
      </c>
      <c r="D32" s="4">
        <v>107</v>
      </c>
      <c r="E32" s="8" t="s">
        <v>45</v>
      </c>
      <c r="F32" s="7" t="s">
        <v>142</v>
      </c>
      <c r="G32" s="8" t="s">
        <v>143</v>
      </c>
      <c r="H32" s="7" t="str">
        <f>"000013"</f>
        <v>000013</v>
      </c>
      <c r="I32" s="6">
        <v>43558</v>
      </c>
      <c r="J32" s="7" t="str">
        <f>"000080"</f>
        <v>000080</v>
      </c>
      <c r="K32" s="6">
        <v>43699</v>
      </c>
      <c r="L32" s="7" t="str">
        <f>"000144"</f>
        <v>000144</v>
      </c>
      <c r="M32" s="6">
        <v>43700</v>
      </c>
      <c r="N32" s="7">
        <v>18</v>
      </c>
      <c r="O32" s="7" t="str">
        <f>"006707"</f>
        <v>006707</v>
      </c>
      <c r="P32" s="6">
        <v>43805</v>
      </c>
      <c r="Q32" s="9">
        <v>54.78</v>
      </c>
      <c r="R32" s="9">
        <v>15.903639999999999</v>
      </c>
      <c r="S32" s="9">
        <v>38.876359999999998</v>
      </c>
      <c r="T32" s="7">
        <v>13</v>
      </c>
      <c r="U32" s="6">
        <v>43808</v>
      </c>
      <c r="V32" s="7">
        <v>9886066040</v>
      </c>
      <c r="W32" s="8" t="s">
        <v>135</v>
      </c>
      <c r="X32" s="7" t="s">
        <v>37</v>
      </c>
      <c r="Y32" s="8" t="s">
        <v>38</v>
      </c>
      <c r="Z32" s="7" t="s">
        <v>42</v>
      </c>
      <c r="AA32" s="8" t="s">
        <v>43</v>
      </c>
      <c r="AB32" s="9">
        <v>0.54780000000000006</v>
      </c>
    </row>
    <row r="33" spans="1:28" x14ac:dyDescent="0.35">
      <c r="A33" s="4">
        <v>3666</v>
      </c>
      <c r="B33" s="5" t="s">
        <v>132</v>
      </c>
      <c r="C33" s="6">
        <v>43808</v>
      </c>
      <c r="D33" s="4">
        <v>107</v>
      </c>
      <c r="E33" s="8" t="s">
        <v>45</v>
      </c>
      <c r="F33" s="7" t="s">
        <v>144</v>
      </c>
      <c r="G33" s="8" t="s">
        <v>145</v>
      </c>
      <c r="H33" s="7" t="str">
        <f>"000014"</f>
        <v>000014</v>
      </c>
      <c r="I33" s="6">
        <v>43558</v>
      </c>
      <c r="J33" s="7" t="str">
        <f>"000081"</f>
        <v>000081</v>
      </c>
      <c r="K33" s="6">
        <v>43699</v>
      </c>
      <c r="L33" s="7" t="str">
        <f>"000145"</f>
        <v>000145</v>
      </c>
      <c r="M33" s="6">
        <v>43700</v>
      </c>
      <c r="N33" s="7">
        <v>18</v>
      </c>
      <c r="O33" s="7" t="str">
        <f>"006708"</f>
        <v>006708</v>
      </c>
      <c r="P33" s="6">
        <v>43805</v>
      </c>
      <c r="Q33" s="9">
        <v>54.802999999999997</v>
      </c>
      <c r="R33" s="9">
        <v>15.906090000000001</v>
      </c>
      <c r="S33" s="9">
        <v>38.896909999999998</v>
      </c>
      <c r="T33" s="7">
        <v>13</v>
      </c>
      <c r="U33" s="6">
        <v>43808</v>
      </c>
      <c r="V33" s="7">
        <v>9886066040</v>
      </c>
      <c r="W33" s="8" t="s">
        <v>135</v>
      </c>
      <c r="X33" s="7" t="s">
        <v>37</v>
      </c>
      <c r="Y33" s="8" t="s">
        <v>38</v>
      </c>
      <c r="Z33" s="7" t="s">
        <v>42</v>
      </c>
      <c r="AA33" s="8" t="s">
        <v>43</v>
      </c>
      <c r="AB33" s="9">
        <v>0.54803000000000002</v>
      </c>
    </row>
    <row r="34" spans="1:28" x14ac:dyDescent="0.35">
      <c r="A34" s="4">
        <v>3667</v>
      </c>
      <c r="B34" s="5" t="s">
        <v>132</v>
      </c>
      <c r="C34" s="6">
        <v>43820</v>
      </c>
      <c r="D34" s="4">
        <v>107</v>
      </c>
      <c r="E34" s="8" t="s">
        <v>45</v>
      </c>
      <c r="F34" s="7" t="s">
        <v>146</v>
      </c>
      <c r="G34" s="8" t="s">
        <v>147</v>
      </c>
      <c r="H34" s="7" t="str">
        <f>"000120"</f>
        <v>000120</v>
      </c>
      <c r="I34" s="6">
        <v>43719</v>
      </c>
      <c r="J34" s="7" t="str">
        <f>"000111"</f>
        <v>000111</v>
      </c>
      <c r="K34" s="6">
        <v>43734</v>
      </c>
      <c r="L34" s="7" t="str">
        <f>"000175"</f>
        <v>000175</v>
      </c>
      <c r="M34" s="6">
        <v>43760</v>
      </c>
      <c r="N34" s="7">
        <v>18</v>
      </c>
      <c r="O34" s="7" t="str">
        <f>"006902"</f>
        <v>006902</v>
      </c>
      <c r="P34" s="6">
        <v>43819</v>
      </c>
      <c r="Q34" s="9">
        <v>39.923999999999999</v>
      </c>
      <c r="R34" s="9">
        <v>5.0646199999999997</v>
      </c>
      <c r="S34" s="9">
        <v>34.859380000000002</v>
      </c>
      <c r="T34" s="7">
        <v>13</v>
      </c>
      <c r="U34" s="6">
        <v>43820</v>
      </c>
      <c r="V34" s="7">
        <v>9945867208</v>
      </c>
      <c r="W34" s="8" t="s">
        <v>148</v>
      </c>
      <c r="X34" s="7" t="s">
        <v>149</v>
      </c>
      <c r="Y34" s="8" t="s">
        <v>150</v>
      </c>
      <c r="Z34" s="7" t="s">
        <v>42</v>
      </c>
      <c r="AA34" s="8" t="s">
        <v>43</v>
      </c>
      <c r="AB34" s="9">
        <v>0.39923999999999998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2020-01-30T06:26:35Z</dcterms:modified>
</cp:coreProperties>
</file>