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1" l="1"/>
  <c r="L17" i="1"/>
  <c r="J17" i="1"/>
  <c r="H17" i="1"/>
  <c r="O16" i="1"/>
  <c r="L16" i="1"/>
  <c r="J16" i="1"/>
  <c r="H16" i="1"/>
  <c r="O15" i="1"/>
  <c r="L15" i="1"/>
  <c r="J15" i="1"/>
  <c r="H15"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<sst xmlns="http://schemas.openxmlformats.org/spreadsheetml/2006/main" count="172" uniqueCount="104">
  <si>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</si>
  <si>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</si>
  <si>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</si>
  <si>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</si>
  <si>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</si>
  <si>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</si>
  <si>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</si>
  <si>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</si>
  <si>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</si>
  <si>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</si>
  <si>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</si>
  <si>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</si>
  <si>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</si>
  <si>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</si>
  <si>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</si>
  <si>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</si>
  <si>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</si>
  <si>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</si>
  <si>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</si>
  <si>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</si>
  <si>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</si>
  <si>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</si>
  <si>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</si>
  <si>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</si>
  <si>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</si>
  <si>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</si>
  <si>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</si>
  <si>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</si>
  <si>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June</t>
  </si>
  <si>
    <t>P1771</t>
  </si>
  <si>
    <t>Zone Works - POW Works</t>
  </si>
  <si>
    <t>May</t>
  </si>
  <si>
    <t>M and R to Street Lights - Replacement of Burnt Bulbs etc. (Package)</t>
  </si>
  <si>
    <t>P0300</t>
  </si>
  <si>
    <t>ddo209</t>
  </si>
  <si>
    <t xml:space="preserve"> Assistant Executive Engineer Electrical West Zone</t>
  </si>
  <si>
    <t>ddo203</t>
  </si>
  <si>
    <t xml:space="preserve"> Assistant Executive Engineer Shri Ramamandir West Zone</t>
  </si>
  <si>
    <t>C.V. Raghava</t>
  </si>
  <si>
    <t>Sri Rama Mandira Ward</t>
  </si>
  <si>
    <t>108-16-000001</t>
  </si>
  <si>
    <t>Annual Operation And maintenance Of Street Lights at Sreeramamandira in Ward No- 108</t>
  </si>
  <si>
    <t>Geetha Vidyuth Enterprises</t>
  </si>
  <si>
    <t>108-16-000008</t>
  </si>
  <si>
    <t>Repaires and resetting Eastrenside of Footpaths in 12th Main Road, 3rd Block Sriramamandira, ward No 108</t>
  </si>
  <si>
    <t>108-17-000015</t>
  </si>
  <si>
    <t>Emergency Grants for the Year 2016-17 (Improvements to Drain and culverts of cross roads 56th, 57th, 3rd block, sriramamndira in ward no. 108)</t>
  </si>
  <si>
    <t>J.K. Shukesh</t>
  </si>
  <si>
    <t>108-17-000024</t>
  </si>
  <si>
    <t>Improvements to Drain and culverts at 11th Main From 41st Cross to 50th Cross and From 50th Cross to 58th Cross, 3rd Block Sriramamandhira Ward No 108.</t>
  </si>
  <si>
    <t>108-16-000015</t>
  </si>
  <si>
    <t>Propsed Civil wprls tp providing space for Soild waste compactors in weste land inside BBMP park on 64th cross 18th B main conner in 5th block Rajajinagar of ward no 108</t>
  </si>
  <si>
    <t>J.C. Ramachandra</t>
  </si>
  <si>
    <t>P1521</t>
  </si>
  <si>
    <t>Tipping Fees</t>
  </si>
  <si>
    <t>108-17-000020</t>
  </si>
  <si>
    <t>Improvements to Drain and culverts 60th Cross  B/S From Bysham Circle to 17th G Main and Cross roads, 4th Block Sriramamandhira Ward No 108</t>
  </si>
  <si>
    <t>July</t>
  </si>
  <si>
    <t>108-14-000022</t>
  </si>
  <si>
    <t xml:space="preserve">Providing street lights and installation of street light poles at necessary places in Ward No.108 </t>
  </si>
  <si>
    <t>The Technical Manager KRIDL</t>
  </si>
  <si>
    <t>108-16-000009</t>
  </si>
  <si>
    <t>Repaires and resetting of Footpaths in 10th Main Road, Sriramamandira, ward No 108</t>
  </si>
  <si>
    <t>B.N. Naveen kumar</t>
  </si>
  <si>
    <t>108-17-000031</t>
  </si>
  <si>
    <t>Improvements and asphalting to 42nd cross road (from 3rd main to 17th main road) of 3rd and 4th Block Rajajinagar (Comprehensive Development works in ward no. 97, 98, 108, 99, 100, 101 and 107 of Rajajinagar division for the year 2016-17 and 2017-18)(No of works 24)</t>
  </si>
  <si>
    <t>M/s. Civil Quality Consultants and Engineers</t>
  </si>
  <si>
    <t>P3158</t>
  </si>
  <si>
    <t>SIP Infrastructure Project works</t>
  </si>
  <si>
    <t>108-14-000007</t>
  </si>
  <si>
    <t xml:space="preserve">Pothole Filling in ward No.108 </t>
  </si>
  <si>
    <t>M/S. Kumar Construction</t>
  </si>
  <si>
    <t>August</t>
  </si>
  <si>
    <t>108-16-000005</t>
  </si>
  <si>
    <t>Providing Name Boards to Main and Cross of Ward No. 108 Sriramamandira</t>
  </si>
  <si>
    <t>Gnanendra Murhty M.D</t>
  </si>
  <si>
    <t>September</t>
  </si>
  <si>
    <t>108-17-000007</t>
  </si>
  <si>
    <t>R O Plant and other works beside St Anns School 9th Cross Rajajinagar 6th Block in ward no 108</t>
  </si>
  <si>
    <t>Executive Engineer-2, KRIDL</t>
  </si>
  <si>
    <t>P2415</t>
  </si>
  <si>
    <t>Reserve fund for TandF Committee</t>
  </si>
  <si>
    <t>ddo326</t>
  </si>
  <si>
    <t xml:space="preserve"> Executive Engineer SWM 1 Central Zone</t>
  </si>
  <si>
    <t>December</t>
  </si>
  <si>
    <t>108-15-000004</t>
  </si>
  <si>
    <t xml:space="preserve">Improvements to drain at 3 rd Main Road, From 56 th cross, 4th block ,Rajajinagar in ward 108 </t>
  </si>
  <si>
    <t>C.Nanjundaswamy</t>
  </si>
  <si>
    <t>108-11-000066</t>
  </si>
  <si>
    <t>Providing SSM drains at 6th main from 40th 58th cross 4th block Rajajinagar in ward no 108</t>
  </si>
  <si>
    <t xml:space="preserve">Karnataka Rural Infrastructure Development Limited </t>
  </si>
  <si>
    <t>P2267</t>
  </si>
  <si>
    <t xml:space="preserve">Civil Works in Ward No.108 </t>
  </si>
  <si>
    <t>108-11-000046</t>
  </si>
  <si>
    <t>Providing culverts and SSM drains in 6th cross K B Temple 6th block Rajajinagar in ward no 108</t>
  </si>
  <si>
    <t>P2255</t>
  </si>
  <si>
    <t>Special Developmwent works in ward no 65,97,108,142,155,40 and 52 (Old wards Rs 200 lakhs and new wa</t>
  </si>
  <si>
    <t>108-20-000016</t>
  </si>
  <si>
    <t>Development of Mahadev Bankar Park 1st Main 5th Block Rajajinagara Ward No 108</t>
  </si>
  <si>
    <t>Sri Ekadantha Constructions</t>
  </si>
  <si>
    <t>P3122</t>
  </si>
  <si>
    <t>AMRUT Project Horticulture</t>
  </si>
  <si>
    <t>ddo611</t>
  </si>
  <si>
    <t xml:space="preserve"> Executive Engineer 1 - Projects 2 Central Zone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</si>
</sst>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workbookViewId="0">
      <selection activeCell="F7" sqref="F7"/>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3668</v>
      </c>
      <c r="B2" s="5" t="s">
        <v>31</v>
      </c>
      <c r="C2" s="6">
        <v>43598</v>
      </c>
      <c r="D2" s="7">
        <v>108</v>
      </c>
      <c r="E2" s="8" t="s">
        <v>39</v>
      </c>
      <c r="F2" s="7" t="s">
        <v>40</v>
      </c>
      <c r="G2" s="8" t="s">
        <v>41</v>
      </c>
      <c r="H2" s="7" t="str">
        <f>"000024"</f>
        <v>000024</v>
      </c>
      <c r="I2" s="6">
        <v>42942</v>
      </c>
      <c r="J2" s="7" t="str">
        <f>"000247"</f>
        <v>000247</v>
      </c>
      <c r="K2" s="6">
        <v>43522</v>
      </c>
      <c r="L2" s="7" t="str">
        <f>"000241"</f>
        <v>000241</v>
      </c>
      <c r="M2" s="6">
        <v>43522</v>
      </c>
      <c r="N2" s="7">
        <v>16</v>
      </c>
      <c r="O2" s="7" t="str">
        <f>"001393"</f>
        <v>001393</v>
      </c>
      <c r="P2" s="6">
        <v>43594</v>
      </c>
      <c r="Q2" s="9">
        <v>31.46162</v>
      </c>
      <c r="R2" s="9">
        <v>3.1102099999999999</v>
      </c>
      <c r="S2" s="9">
        <v>28.351410000000001</v>
      </c>
      <c r="T2" s="7">
        <v>43</v>
      </c>
      <c r="U2" s="6">
        <v>43598</v>
      </c>
      <c r="V2" s="7">
        <v>9916368736</v>
      </c>
      <c r="W2" s="8" t="s">
        <v>42</v>
      </c>
      <c r="X2" s="7" t="s">
        <v>33</v>
      </c>
      <c r="Y2" s="8" t="s">
        <v>32</v>
      </c>
      <c r="Z2" s="7" t="s">
        <v>34</v>
      </c>
      <c r="AA2" s="8" t="s">
        <v>35</v>
      </c>
      <c r="AB2" s="9">
        <f>Q2/100</f>
        <v>0.31461620000000001</v>
      </c>
    </row>
    <row r="3" spans="1:28" x14ac:dyDescent="0.35">
      <c r="A3" s="4">
        <v>3669</v>
      </c>
      <c r="B3" s="5" t="s">
        <v>31</v>
      </c>
      <c r="C3" s="6">
        <v>43609</v>
      </c>
      <c r="D3" s="7">
        <v>108</v>
      </c>
      <c r="E3" s="8" t="s">
        <v>39</v>
      </c>
      <c r="F3" s="7" t="s">
        <v>43</v>
      </c>
      <c r="G3" s="8" t="s">
        <v>44</v>
      </c>
      <c r="H3" s="7" t="str">
        <f>"000137"</f>
        <v>000137</v>
      </c>
      <c r="I3" s="6">
        <v>42520</v>
      </c>
      <c r="J3" s="7" t="str">
        <f>"000082"</f>
        <v>000082</v>
      </c>
      <c r="K3" s="6">
        <v>43036</v>
      </c>
      <c r="L3" s="7" t="str">
        <f>"000432"</f>
        <v>000432</v>
      </c>
      <c r="M3" s="6">
        <v>43036</v>
      </c>
      <c r="N3" s="7">
        <v>16</v>
      </c>
      <c r="O3" s="7" t="str">
        <f>"001902"</f>
        <v>001902</v>
      </c>
      <c r="P3" s="6">
        <v>43607</v>
      </c>
      <c r="Q3" s="9">
        <v>14.7447</v>
      </c>
      <c r="R3" s="9">
        <v>1.7743800000000001</v>
      </c>
      <c r="S3" s="9">
        <v>12.970319999999999</v>
      </c>
      <c r="T3" s="7">
        <v>57</v>
      </c>
      <c r="U3" s="6">
        <v>43609</v>
      </c>
      <c r="V3" s="7">
        <v>9972523639</v>
      </c>
      <c r="W3" s="8" t="s">
        <v>38</v>
      </c>
      <c r="X3" s="7" t="s">
        <v>29</v>
      </c>
      <c r="Y3" s="8" t="s">
        <v>30</v>
      </c>
      <c r="Z3" s="7" t="s">
        <v>36</v>
      </c>
      <c r="AA3" s="8" t="s">
        <v>37</v>
      </c>
      <c r="AB3" s="9">
        <f>Q3/100</f>
        <v>0.14744699999999999</v>
      </c>
    </row>
    <row r="4" spans="1:28" x14ac:dyDescent="0.35">
      <c r="A4" s="4">
        <v>3670</v>
      </c>
      <c r="B4" s="5" t="s">
        <v>31</v>
      </c>
      <c r="C4" s="6">
        <v>43609</v>
      </c>
      <c r="D4" s="7">
        <v>108</v>
      </c>
      <c r="E4" s="8" t="s">
        <v>39</v>
      </c>
      <c r="F4" s="7" t="s">
        <v>45</v>
      </c>
      <c r="G4" s="8" t="s">
        <v>46</v>
      </c>
      <c r="H4" s="7" t="str">
        <f>"000106"</f>
        <v>000106</v>
      </c>
      <c r="I4" s="6">
        <v>43017</v>
      </c>
      <c r="J4" s="7" t="str">
        <f>"000081"</f>
        <v>000081</v>
      </c>
      <c r="K4" s="6">
        <v>43036</v>
      </c>
      <c r="L4" s="7" t="str">
        <f>"000433"</f>
        <v>000433</v>
      </c>
      <c r="M4" s="6">
        <v>43036</v>
      </c>
      <c r="N4" s="7">
        <v>17</v>
      </c>
      <c r="O4" s="7" t="str">
        <f>"001924"</f>
        <v>001924</v>
      </c>
      <c r="P4" s="6">
        <v>43607</v>
      </c>
      <c r="Q4" s="9">
        <v>18.10521</v>
      </c>
      <c r="R4" s="9">
        <v>2.1182799999999999</v>
      </c>
      <c r="S4" s="9">
        <v>15.986929999999999</v>
      </c>
      <c r="T4" s="7">
        <v>57</v>
      </c>
      <c r="U4" s="6">
        <v>43609</v>
      </c>
      <c r="V4" s="7">
        <v>9916161644</v>
      </c>
      <c r="W4" s="8" t="s">
        <v>47</v>
      </c>
      <c r="X4" s="7" t="s">
        <v>29</v>
      </c>
      <c r="Y4" s="8" t="s">
        <v>30</v>
      </c>
      <c r="Z4" s="7" t="s">
        <v>36</v>
      </c>
      <c r="AA4" s="8" t="s">
        <v>37</v>
      </c>
      <c r="AB4" s="9">
        <f>Q4/100</f>
        <v>0.18105209999999999</v>
      </c>
    </row>
    <row r="5" spans="1:28" x14ac:dyDescent="0.35">
      <c r="A5" s="4">
        <v>3671</v>
      </c>
      <c r="B5" s="5" t="s">
        <v>31</v>
      </c>
      <c r="C5" s="6">
        <v>43609</v>
      </c>
      <c r="D5" s="7">
        <v>108</v>
      </c>
      <c r="E5" s="8" t="s">
        <v>39</v>
      </c>
      <c r="F5" s="7" t="s">
        <v>48</v>
      </c>
      <c r="G5" s="8" t="s">
        <v>49</v>
      </c>
      <c r="H5" s="7" t="str">
        <f>"000107"</f>
        <v>000107</v>
      </c>
      <c r="I5" s="6">
        <v>43017</v>
      </c>
      <c r="J5" s="7" t="str">
        <f>"000079"</f>
        <v>000079</v>
      </c>
      <c r="K5" s="6">
        <v>43035</v>
      </c>
      <c r="L5" s="7" t="str">
        <f>"000434"</f>
        <v>000434</v>
      </c>
      <c r="M5" s="6">
        <v>43036</v>
      </c>
      <c r="N5" s="7">
        <v>17</v>
      </c>
      <c r="O5" s="7" t="str">
        <f>"001925"</f>
        <v>001925</v>
      </c>
      <c r="P5" s="6">
        <v>43607</v>
      </c>
      <c r="Q5" s="9">
        <v>17.89939</v>
      </c>
      <c r="R5" s="9">
        <v>2.0762999999999998</v>
      </c>
      <c r="S5" s="9">
        <v>15.823090000000001</v>
      </c>
      <c r="T5" s="7">
        <v>57</v>
      </c>
      <c r="U5" s="6">
        <v>43609</v>
      </c>
      <c r="V5" s="7">
        <v>9916161644</v>
      </c>
      <c r="W5" s="8" t="s">
        <v>47</v>
      </c>
      <c r="X5" s="7" t="s">
        <v>29</v>
      </c>
      <c r="Y5" s="8" t="s">
        <v>30</v>
      </c>
      <c r="Z5" s="7" t="s">
        <v>36</v>
      </c>
      <c r="AA5" s="8" t="s">
        <v>37</v>
      </c>
      <c r="AB5" s="9">
        <f>Q5/100</f>
        <v>0.17899390000000001</v>
      </c>
    </row>
    <row r="6" spans="1:28" x14ac:dyDescent="0.35">
      <c r="A6" s="4">
        <v>3672</v>
      </c>
      <c r="B6" s="5" t="s">
        <v>31</v>
      </c>
      <c r="C6" s="6">
        <v>43609</v>
      </c>
      <c r="D6" s="7">
        <v>108</v>
      </c>
      <c r="E6" s="8" t="s">
        <v>39</v>
      </c>
      <c r="F6" s="7" t="s">
        <v>50</v>
      </c>
      <c r="G6" s="8" t="s">
        <v>51</v>
      </c>
      <c r="H6" s="7" t="str">
        <f>"000157"</f>
        <v>000157</v>
      </c>
      <c r="I6" s="6">
        <v>43039</v>
      </c>
      <c r="J6" s="7" t="str">
        <f>"000083"</f>
        <v>000083</v>
      </c>
      <c r="K6" s="6">
        <v>43039</v>
      </c>
      <c r="L6" s="7" t="str">
        <f>"000442"</f>
        <v>000442</v>
      </c>
      <c r="M6" s="6">
        <v>43039</v>
      </c>
      <c r="N6" s="7">
        <v>16</v>
      </c>
      <c r="O6" s="7" t="str">
        <f>"001969"</f>
        <v>001969</v>
      </c>
      <c r="P6" s="6">
        <v>43607</v>
      </c>
      <c r="Q6" s="9">
        <v>26.780360000000002</v>
      </c>
      <c r="R6" s="9">
        <v>1.5264599999999999</v>
      </c>
      <c r="S6" s="9">
        <v>25.253900000000002</v>
      </c>
      <c r="T6" s="7">
        <v>57</v>
      </c>
      <c r="U6" s="6">
        <v>43609</v>
      </c>
      <c r="V6" s="7">
        <v>9731169150</v>
      </c>
      <c r="W6" s="8" t="s">
        <v>52</v>
      </c>
      <c r="X6" s="7" t="s">
        <v>53</v>
      </c>
      <c r="Y6" s="8" t="s">
        <v>54</v>
      </c>
      <c r="Z6" s="7" t="s">
        <v>36</v>
      </c>
      <c r="AA6" s="8" t="s">
        <v>37</v>
      </c>
      <c r="AB6" s="9">
        <f>Q6/100</f>
        <v>0.26780360000000003</v>
      </c>
    </row>
    <row r="7" spans="1:28" x14ac:dyDescent="0.35">
      <c r="A7" s="4">
        <v>3673</v>
      </c>
      <c r="B7" s="5" t="s">
        <v>28</v>
      </c>
      <c r="C7" s="6">
        <v>43628</v>
      </c>
      <c r="D7" s="7">
        <v>108</v>
      </c>
      <c r="E7" s="8" t="s">
        <v>39</v>
      </c>
      <c r="F7" s="7" t="s">
        <v>55</v>
      </c>
      <c r="G7" s="8" t="s">
        <v>56</v>
      </c>
      <c r="H7" s="7" t="str">
        <f>"000108"</f>
        <v>000108</v>
      </c>
      <c r="I7" s="6">
        <v>43017</v>
      </c>
      <c r="J7" s="7" t="str">
        <f>"000094"</f>
        <v>000094</v>
      </c>
      <c r="K7" s="6">
        <v>43068</v>
      </c>
      <c r="L7" s="7" t="str">
        <f>"000475"</f>
        <v>000475</v>
      </c>
      <c r="M7" s="6">
        <v>43068</v>
      </c>
      <c r="N7" s="7">
        <v>17</v>
      </c>
      <c r="O7" s="7" t="str">
        <f>"002427"</f>
        <v>002427</v>
      </c>
      <c r="P7" s="6">
        <v>43622</v>
      </c>
      <c r="Q7" s="9">
        <v>22.530200000000001</v>
      </c>
      <c r="R7" s="9">
        <v>1.3067500000000001</v>
      </c>
      <c r="S7" s="9">
        <v>21.22345</v>
      </c>
      <c r="T7" s="7">
        <v>76</v>
      </c>
      <c r="U7" s="6">
        <v>43628</v>
      </c>
      <c r="V7" s="7">
        <v>9916161644</v>
      </c>
      <c r="W7" s="8" t="s">
        <v>47</v>
      </c>
      <c r="X7" s="7" t="s">
        <v>29</v>
      </c>
      <c r="Y7" s="8" t="s">
        <v>30</v>
      </c>
      <c r="Z7" s="7" t="s">
        <v>36</v>
      </c>
      <c r="AA7" s="8" t="s">
        <v>37</v>
      </c>
      <c r="AB7" s="9">
        <v>0.225302</v>
      </c>
    </row>
    <row r="8" spans="1:28" x14ac:dyDescent="0.35">
      <c r="A8" s="4">
        <v>3674</v>
      </c>
      <c r="B8" s="5" t="s">
        <v>57</v>
      </c>
      <c r="C8" s="6">
        <v>43663</v>
      </c>
      <c r="D8" s="7">
        <v>108</v>
      </c>
      <c r="E8" s="8" t="s">
        <v>39</v>
      </c>
      <c r="F8" s="7" t="s">
        <v>58</v>
      </c>
      <c r="G8" s="10" t="s">
        <v>59</v>
      </c>
      <c r="H8" s="7" t="str">
        <f>"000004"</f>
        <v>000004</v>
      </c>
      <c r="I8" s="6">
        <v>42916</v>
      </c>
      <c r="J8" s="7" t="str">
        <f>"000125"</f>
        <v>000125</v>
      </c>
      <c r="K8" s="6">
        <v>43185</v>
      </c>
      <c r="L8" s="7" t="str">
        <f>"000153"</f>
        <v>000153</v>
      </c>
      <c r="M8" s="6">
        <v>43185</v>
      </c>
      <c r="N8" s="7">
        <v>14</v>
      </c>
      <c r="O8" s="7" t="str">
        <f>"003434"</f>
        <v>003434</v>
      </c>
      <c r="P8" s="6">
        <v>43662</v>
      </c>
      <c r="Q8" s="11">
        <v>8.7584499999999998</v>
      </c>
      <c r="R8" s="11">
        <v>1.4123399999999999</v>
      </c>
      <c r="S8" s="11">
        <v>7.3461100000000004</v>
      </c>
      <c r="T8" s="7">
        <v>113</v>
      </c>
      <c r="U8" s="6">
        <v>43663</v>
      </c>
      <c r="V8" s="7">
        <v>9900333498</v>
      </c>
      <c r="W8" s="10" t="s">
        <v>60</v>
      </c>
      <c r="X8" s="7" t="s">
        <v>29</v>
      </c>
      <c r="Y8" s="10" t="s">
        <v>30</v>
      </c>
      <c r="Z8" s="7" t="s">
        <v>34</v>
      </c>
      <c r="AA8" s="10" t="s">
        <v>35</v>
      </c>
      <c r="AB8" s="11">
        <f t="shared" ref="AB8:AB13" si="0">Q8/100</f>
        <v>8.7584499999999996E-2</v>
      </c>
    </row>
    <row r="9" spans="1:28" x14ac:dyDescent="0.35">
      <c r="A9" s="4">
        <v>3675</v>
      </c>
      <c r="B9" s="5" t="s">
        <v>57</v>
      </c>
      <c r="C9" s="6">
        <v>43669</v>
      </c>
      <c r="D9" s="7">
        <v>108</v>
      </c>
      <c r="E9" s="8" t="s">
        <v>39</v>
      </c>
      <c r="F9" s="7" t="s">
        <v>61</v>
      </c>
      <c r="G9" s="10" t="s">
        <v>62</v>
      </c>
      <c r="H9" s="7" t="str">
        <f>"000102"</f>
        <v>000102</v>
      </c>
      <c r="I9" s="6">
        <v>43005</v>
      </c>
      <c r="J9" s="7" t="str">
        <f>"000100"</f>
        <v>000100</v>
      </c>
      <c r="K9" s="6">
        <v>43090</v>
      </c>
      <c r="L9" s="7" t="str">
        <f>"000520"</f>
        <v>000520</v>
      </c>
      <c r="M9" s="6">
        <v>43140</v>
      </c>
      <c r="N9" s="7">
        <v>16</v>
      </c>
      <c r="O9" s="7" t="str">
        <f>"003632"</f>
        <v>003632</v>
      </c>
      <c r="P9" s="6">
        <v>43664</v>
      </c>
      <c r="Q9" s="11">
        <v>28.53</v>
      </c>
      <c r="R9" s="11">
        <v>3.4806599999999999</v>
      </c>
      <c r="S9" s="11">
        <v>25.049340000000001</v>
      </c>
      <c r="T9" s="7">
        <v>122</v>
      </c>
      <c r="U9" s="6">
        <v>43669</v>
      </c>
      <c r="V9" s="7">
        <v>9480087461</v>
      </c>
      <c r="W9" s="10" t="s">
        <v>63</v>
      </c>
      <c r="X9" s="7" t="s">
        <v>29</v>
      </c>
      <c r="Y9" s="10" t="s">
        <v>30</v>
      </c>
      <c r="Z9" s="7" t="s">
        <v>36</v>
      </c>
      <c r="AA9" s="10" t="s">
        <v>37</v>
      </c>
      <c r="AB9" s="11">
        <f t="shared" si="0"/>
        <v>0.2853</v>
      </c>
    </row>
    <row r="10" spans="1:28" x14ac:dyDescent="0.35">
      <c r="A10" s="4">
        <v>3676</v>
      </c>
      <c r="B10" s="5" t="s">
        <v>57</v>
      </c>
      <c r="C10" s="6">
        <v>43676</v>
      </c>
      <c r="D10" s="7">
        <v>108</v>
      </c>
      <c r="E10" s="8" t="s">
        <v>39</v>
      </c>
      <c r="F10" s="7" t="s">
        <v>64</v>
      </c>
      <c r="G10" s="10" t="s">
        <v>65</v>
      </c>
      <c r="H10" s="7" t="str">
        <f>"000290"</f>
        <v>000290</v>
      </c>
      <c r="I10" s="6">
        <v>43277</v>
      </c>
      <c r="J10" s="7" t="str">
        <f>"000045"</f>
        <v>000045</v>
      </c>
      <c r="K10" s="6">
        <v>43382</v>
      </c>
      <c r="L10" s="7" t="str">
        <f>"000103"</f>
        <v>000103</v>
      </c>
      <c r="M10" s="6">
        <v>43389</v>
      </c>
      <c r="N10" s="7">
        <v>17</v>
      </c>
      <c r="O10" s="7" t="str">
        <f>"008288"</f>
        <v>008288</v>
      </c>
      <c r="P10" s="6">
        <v>43461</v>
      </c>
      <c r="Q10" s="11">
        <v>1.26</v>
      </c>
      <c r="R10" s="11">
        <v>0.126</v>
      </c>
      <c r="S10" s="11">
        <v>1.1339999999999999</v>
      </c>
      <c r="T10" s="7">
        <v>134</v>
      </c>
      <c r="U10" s="6">
        <v>43676</v>
      </c>
      <c r="V10" s="7">
        <v>8123256061</v>
      </c>
      <c r="W10" s="10" t="s">
        <v>66</v>
      </c>
      <c r="X10" s="7" t="s">
        <v>67</v>
      </c>
      <c r="Y10" s="10" t="s">
        <v>68</v>
      </c>
      <c r="Z10" s="7" t="s">
        <v>36</v>
      </c>
      <c r="AA10" s="10" t="s">
        <v>37</v>
      </c>
      <c r="AB10" s="11">
        <f t="shared" si="0"/>
        <v>1.26E-2</v>
      </c>
    </row>
    <row r="11" spans="1:28" x14ac:dyDescent="0.35">
      <c r="A11" s="4">
        <v>3677</v>
      </c>
      <c r="B11" s="5" t="s">
        <v>57</v>
      </c>
      <c r="C11" s="6">
        <v>43677</v>
      </c>
      <c r="D11" s="7">
        <v>108</v>
      </c>
      <c r="E11" s="8" t="s">
        <v>39</v>
      </c>
      <c r="F11" s="7" t="s">
        <v>69</v>
      </c>
      <c r="G11" s="10" t="s">
        <v>70</v>
      </c>
      <c r="H11" s="7" t="str">
        <f>"000021"</f>
        <v>000021</v>
      </c>
      <c r="I11" s="6">
        <v>41782</v>
      </c>
      <c r="J11" s="7" t="str">
        <f>"000109"</f>
        <v>000109</v>
      </c>
      <c r="K11" s="6">
        <v>43158</v>
      </c>
      <c r="L11" s="7" t="str">
        <f>"000524"</f>
        <v>000524</v>
      </c>
      <c r="M11" s="6">
        <v>43158</v>
      </c>
      <c r="N11" s="7">
        <v>14</v>
      </c>
      <c r="O11" s="7" t="str">
        <f>"004060"</f>
        <v>004060</v>
      </c>
      <c r="P11" s="6">
        <v>43672</v>
      </c>
      <c r="Q11" s="11">
        <v>9.6039999999999992</v>
      </c>
      <c r="R11" s="11">
        <v>1.0407900000000001</v>
      </c>
      <c r="S11" s="11">
        <v>8.5632099999999998</v>
      </c>
      <c r="T11" s="7">
        <v>135</v>
      </c>
      <c r="U11" s="6">
        <v>43677</v>
      </c>
      <c r="V11" s="7">
        <v>9972523639</v>
      </c>
      <c r="W11" s="10" t="s">
        <v>71</v>
      </c>
      <c r="X11" s="7" t="s">
        <v>29</v>
      </c>
      <c r="Y11" s="10" t="s">
        <v>30</v>
      </c>
      <c r="Z11" s="7" t="s">
        <v>36</v>
      </c>
      <c r="AA11" s="10" t="s">
        <v>37</v>
      </c>
      <c r="AB11" s="11">
        <f t="shared" si="0"/>
        <v>9.6039999999999986E-2</v>
      </c>
    </row>
    <row r="12" spans="1:28" x14ac:dyDescent="0.35">
      <c r="A12" s="4">
        <v>3678</v>
      </c>
      <c r="B12" s="5" t="s">
        <v>72</v>
      </c>
      <c r="C12" s="6">
        <v>43704</v>
      </c>
      <c r="D12" s="7">
        <v>108</v>
      </c>
      <c r="E12" s="8" t="s">
        <v>39</v>
      </c>
      <c r="F12" s="7" t="s">
        <v>73</v>
      </c>
      <c r="G12" s="10" t="s">
        <v>74</v>
      </c>
      <c r="H12" s="7" t="str">
        <f>"000111"</f>
        <v>000111</v>
      </c>
      <c r="I12" s="6">
        <v>42480</v>
      </c>
      <c r="J12" s="7" t="str">
        <f>"000117"</f>
        <v>000117</v>
      </c>
      <c r="K12" s="6">
        <v>43185</v>
      </c>
      <c r="L12" s="7" t="str">
        <f>"000540"</f>
        <v>000540</v>
      </c>
      <c r="M12" s="6">
        <v>43186</v>
      </c>
      <c r="N12" s="7">
        <v>16</v>
      </c>
      <c r="O12" s="7" t="str">
        <f>"004526"</f>
        <v>004526</v>
      </c>
      <c r="P12" s="6">
        <v>43693</v>
      </c>
      <c r="Q12" s="11">
        <v>9.6981999999999999</v>
      </c>
      <c r="R12" s="11">
        <v>1.0195099999999999</v>
      </c>
      <c r="S12" s="11">
        <v>8.6786899999999996</v>
      </c>
      <c r="T12" s="7">
        <v>166</v>
      </c>
      <c r="U12" s="6">
        <v>43704</v>
      </c>
      <c r="V12" s="7">
        <v>9972523639</v>
      </c>
      <c r="W12" s="10" t="s">
        <v>75</v>
      </c>
      <c r="X12" s="7" t="s">
        <v>29</v>
      </c>
      <c r="Y12" s="10" t="s">
        <v>30</v>
      </c>
      <c r="Z12" s="7" t="s">
        <v>36</v>
      </c>
      <c r="AA12" s="10" t="s">
        <v>37</v>
      </c>
      <c r="AB12" s="11">
        <f t="shared" si="0"/>
        <v>9.6981999999999999E-2</v>
      </c>
    </row>
    <row r="13" spans="1:28" x14ac:dyDescent="0.35">
      <c r="A13" s="4">
        <v>3679</v>
      </c>
      <c r="B13" s="5" t="s">
        <v>76</v>
      </c>
      <c r="C13" s="6">
        <v>43734</v>
      </c>
      <c r="D13" s="7">
        <v>108</v>
      </c>
      <c r="E13" s="8" t="s">
        <v>39</v>
      </c>
      <c r="F13" s="7" t="s">
        <v>77</v>
      </c>
      <c r="G13" s="10" t="s">
        <v>78</v>
      </c>
      <c r="H13" s="7" t="str">
        <f>"000007"</f>
        <v>000007</v>
      </c>
      <c r="I13" s="6">
        <v>43099</v>
      </c>
      <c r="J13" s="7" t="str">
        <f>"000082"</f>
        <v>000082</v>
      </c>
      <c r="K13" s="6">
        <v>43333</v>
      </c>
      <c r="L13" s="7" t="str">
        <f>"000082"</f>
        <v>000082</v>
      </c>
      <c r="M13" s="6">
        <v>43333</v>
      </c>
      <c r="N13" s="7">
        <v>17</v>
      </c>
      <c r="O13" s="7" t="str">
        <f>"005385"</f>
        <v>005385</v>
      </c>
      <c r="P13" s="6">
        <v>43731</v>
      </c>
      <c r="Q13" s="11">
        <v>12.95641</v>
      </c>
      <c r="R13" s="11">
        <v>1.0644499999999999</v>
      </c>
      <c r="S13" s="11">
        <v>11.891959999999999</v>
      </c>
      <c r="T13" s="7">
        <v>203</v>
      </c>
      <c r="U13" s="6">
        <v>43734</v>
      </c>
      <c r="V13" s="7">
        <v>8694966944</v>
      </c>
      <c r="W13" s="10" t="s">
        <v>79</v>
      </c>
      <c r="X13" s="7" t="s">
        <v>80</v>
      </c>
      <c r="Y13" s="10" t="s">
        <v>81</v>
      </c>
      <c r="Z13" s="7" t="s">
        <v>82</v>
      </c>
      <c r="AA13" s="10" t="s">
        <v>83</v>
      </c>
      <c r="AB13" s="11">
        <f t="shared" si="0"/>
        <v>0.12956409999999999</v>
      </c>
    </row>
    <row r="14" spans="1:28" x14ac:dyDescent="0.35">
      <c r="A14" s="4">
        <v>3680</v>
      </c>
      <c r="B14" s="5" t="s">
        <v>84</v>
      </c>
      <c r="C14" s="6">
        <v>43805</v>
      </c>
      <c r="D14" s="4">
        <v>108</v>
      </c>
      <c r="E14" s="8" t="s">
        <v>39</v>
      </c>
      <c r="F14" s="7" t="s">
        <v>85</v>
      </c>
      <c r="G14" s="8" t="s">
        <v>86</v>
      </c>
      <c r="H14" s="7" t="str">
        <f>"000096"</f>
        <v>000096</v>
      </c>
      <c r="I14" s="6">
        <v>42037</v>
      </c>
      <c r="J14" s="7" t="str">
        <f>"000029"</f>
        <v>000029</v>
      </c>
      <c r="K14" s="6">
        <v>42185</v>
      </c>
      <c r="L14" s="7" t="str">
        <f>"000131"</f>
        <v>000131</v>
      </c>
      <c r="M14" s="6">
        <v>42185</v>
      </c>
      <c r="N14" s="7">
        <v>15</v>
      </c>
      <c r="O14" s="7" t="str">
        <f>"006436"</f>
        <v>006436</v>
      </c>
      <c r="P14" s="6">
        <v>43795</v>
      </c>
      <c r="Q14" s="9">
        <v>14.151680000000001</v>
      </c>
      <c r="R14" s="9">
        <v>1.9700599999999999</v>
      </c>
      <c r="S14" s="9">
        <v>12.181620000000001</v>
      </c>
      <c r="T14" s="7">
        <v>13</v>
      </c>
      <c r="U14" s="6">
        <v>43805</v>
      </c>
      <c r="V14" s="7">
        <v>9945867208</v>
      </c>
      <c r="W14" s="8" t="s">
        <v>87</v>
      </c>
      <c r="X14" s="7" t="s">
        <v>29</v>
      </c>
      <c r="Y14" s="8" t="s">
        <v>30</v>
      </c>
      <c r="Z14" s="7" t="s">
        <v>36</v>
      </c>
      <c r="AA14" s="8" t="s">
        <v>37</v>
      </c>
      <c r="AB14" s="9">
        <v>0.1415168</v>
      </c>
    </row>
    <row r="15" spans="1:28" x14ac:dyDescent="0.35">
      <c r="A15" s="4">
        <v>3681</v>
      </c>
      <c r="B15" s="5" t="s">
        <v>84</v>
      </c>
      <c r="C15" s="6">
        <v>43805</v>
      </c>
      <c r="D15" s="4">
        <v>108</v>
      </c>
      <c r="E15" s="8" t="s">
        <v>39</v>
      </c>
      <c r="F15" s="7" t="s">
        <v>88</v>
      </c>
      <c r="G15" s="8" t="s">
        <v>89</v>
      </c>
      <c r="H15" s="7" t="str">
        <f>"000102"</f>
        <v>000102</v>
      </c>
      <c r="I15" s="6">
        <v>40761</v>
      </c>
      <c r="J15" s="7" t="str">
        <f>"000046"</f>
        <v>000046</v>
      </c>
      <c r="K15" s="6">
        <v>42215</v>
      </c>
      <c r="L15" s="7" t="str">
        <f>"000188"</f>
        <v>000188</v>
      </c>
      <c r="M15" s="6">
        <v>42216</v>
      </c>
      <c r="N15" s="7">
        <v>11</v>
      </c>
      <c r="O15" s="7" t="str">
        <f>"006437"</f>
        <v>006437</v>
      </c>
      <c r="P15" s="6">
        <v>43795</v>
      </c>
      <c r="Q15" s="9">
        <v>16.30828</v>
      </c>
      <c r="R15" s="9">
        <v>2.3410600000000001</v>
      </c>
      <c r="S15" s="9">
        <v>13.967219999999999</v>
      </c>
      <c r="T15" s="7">
        <v>13</v>
      </c>
      <c r="U15" s="6">
        <v>43805</v>
      </c>
      <c r="V15" s="7">
        <v>9945867208</v>
      </c>
      <c r="W15" s="8" t="s">
        <v>90</v>
      </c>
      <c r="X15" s="7" t="s">
        <v>91</v>
      </c>
      <c r="Y15" s="8" t="s">
        <v>92</v>
      </c>
      <c r="Z15" s="7" t="s">
        <v>36</v>
      </c>
      <c r="AA15" s="8" t="s">
        <v>37</v>
      </c>
      <c r="AB15" s="9">
        <v>0.1630828</v>
      </c>
    </row>
    <row r="16" spans="1:28" x14ac:dyDescent="0.35">
      <c r="A16" s="4">
        <v>3682</v>
      </c>
      <c r="B16" s="5" t="s">
        <v>84</v>
      </c>
      <c r="C16" s="6">
        <v>43805</v>
      </c>
      <c r="D16" s="4">
        <v>108</v>
      </c>
      <c r="E16" s="8" t="s">
        <v>39</v>
      </c>
      <c r="F16" s="7" t="s">
        <v>93</v>
      </c>
      <c r="G16" s="8" t="s">
        <v>94</v>
      </c>
      <c r="H16" s="7" t="str">
        <f>"000315"</f>
        <v>000315</v>
      </c>
      <c r="I16" s="6">
        <v>40955</v>
      </c>
      <c r="J16" s="7" t="str">
        <f>"000163"</f>
        <v>000163</v>
      </c>
      <c r="K16" s="6">
        <v>42426</v>
      </c>
      <c r="L16" s="7" t="str">
        <f>"000529"</f>
        <v>000529</v>
      </c>
      <c r="M16" s="6">
        <v>42429</v>
      </c>
      <c r="N16" s="7">
        <v>11</v>
      </c>
      <c r="O16" s="7" t="str">
        <f>"006438"</f>
        <v>006438</v>
      </c>
      <c r="P16" s="6">
        <v>43795</v>
      </c>
      <c r="Q16" s="9">
        <v>10.78665</v>
      </c>
      <c r="R16" s="9">
        <v>1.58382</v>
      </c>
      <c r="S16" s="9">
        <v>9.2028300000000005</v>
      </c>
      <c r="T16" s="7">
        <v>13</v>
      </c>
      <c r="U16" s="6">
        <v>43805</v>
      </c>
      <c r="V16" s="7">
        <v>9945867208</v>
      </c>
      <c r="W16" s="8" t="s">
        <v>90</v>
      </c>
      <c r="X16" s="7" t="s">
        <v>95</v>
      </c>
      <c r="Y16" s="8" t="s">
        <v>96</v>
      </c>
      <c r="Z16" s="7" t="s">
        <v>36</v>
      </c>
      <c r="AA16" s="8" t="s">
        <v>37</v>
      </c>
      <c r="AB16" s="9">
        <v>0.1078665</v>
      </c>
    </row>
    <row r="17" spans="1:28" x14ac:dyDescent="0.35">
      <c r="A17" s="4">
        <v>3683</v>
      </c>
      <c r="B17" s="5" t="s">
        <v>84</v>
      </c>
      <c r="C17" s="6">
        <v>43826</v>
      </c>
      <c r="D17" s="4">
        <v>108</v>
      </c>
      <c r="E17" s="8" t="s">
        <v>39</v>
      </c>
      <c r="F17" s="7" t="s">
        <v>97</v>
      </c>
      <c r="G17" s="8" t="s">
        <v>98</v>
      </c>
      <c r="H17" s="7" t="str">
        <f>"000032"</f>
        <v>000032</v>
      </c>
      <c r="I17" s="6">
        <v>43819</v>
      </c>
      <c r="J17" s="7" t="str">
        <f>"000031"</f>
        <v>000031</v>
      </c>
      <c r="K17" s="6">
        <v>43819</v>
      </c>
      <c r="L17" s="7" t="str">
        <f>"000075"</f>
        <v>000075</v>
      </c>
      <c r="M17" s="6">
        <v>43819</v>
      </c>
      <c r="N17" s="7">
        <v>20</v>
      </c>
      <c r="O17" s="7" t="str">
        <f>"006937"</f>
        <v>006937</v>
      </c>
      <c r="P17" s="6">
        <v>43826</v>
      </c>
      <c r="Q17" s="9">
        <v>43.881500000000003</v>
      </c>
      <c r="R17" s="9">
        <v>2.2441</v>
      </c>
      <c r="S17" s="9">
        <v>41.6374</v>
      </c>
      <c r="T17" s="7">
        <v>13</v>
      </c>
      <c r="U17" s="6">
        <v>43826</v>
      </c>
      <c r="V17" s="7">
        <v>9900675116</v>
      </c>
      <c r="W17" s="8" t="s">
        <v>99</v>
      </c>
      <c r="X17" s="7" t="s">
        <v>100</v>
      </c>
      <c r="Y17" s="8" t="s">
        <v>101</v>
      </c>
      <c r="Z17" s="7" t="s">
        <v>102</v>
      </c>
      <c r="AA17" s="8" t="s">
        <v>103</v>
      </c>
      <c r="AB17" s="9">
        <v>0.43881500000000001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2020-01-30T06:26:48Z</dcterms:modified>
</cp:coreProperties>
</file>