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L23" i="1"/>
  <c r="J23" i="1"/>
  <c r="H23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<sst xmlns="http://schemas.openxmlformats.org/spreadsheetml/2006/main" count="226" uniqueCount="110">
  <si>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</si>
  <si>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</si>
  <si>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</si>
  <si>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</si>
  <si>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</si>
  <si>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</si>
  <si>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</si>
  <si>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</si>
  <si>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</si>
  <si>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</si>
  <si>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</si>
  <si>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</si>
  <si>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</si>
  <si>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</si>
  <si>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</si>
  <si>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</si>
  <si>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</si>
  <si>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</si>
  <si>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</si>
  <si>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</si>
  <si>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</si>
  <si>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</si>
  <si>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</si>
  <si>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</si>
  <si>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</si>
  <si>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</si>
  <si>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</si>
  <si>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</si>
  <si>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</si>
  <si>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</si>
  <si>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</si>
  <si>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</si>
  <si>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</si>
  <si>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ddo089</t>
  </si>
  <si>
    <t xml:space="preserve"> Assistant Executive Engineer Electrical East Zone</t>
  </si>
  <si>
    <t xml:space="preserve"> Assistant Executive Engineer Vasanthanagar East Zone</t>
  </si>
  <si>
    <t>ddo088</t>
  </si>
  <si>
    <t>B.S. Gurubabu</t>
  </si>
  <si>
    <t>M and R to Street Lights - Replacement of Burnt Bulbs etc. (Package)</t>
  </si>
  <si>
    <t>P0300</t>
  </si>
  <si>
    <t>KRIDL</t>
  </si>
  <si>
    <t>Sampangiram Nagara</t>
  </si>
  <si>
    <t>110-16-000002</t>
  </si>
  <si>
    <t>Operation and Maintenance of street lights at Sampangiram nagara area ward no 110 Package E15 for one year.</t>
  </si>
  <si>
    <t>M/s.Sri Sai Electricals</t>
  </si>
  <si>
    <t>110-17-000025</t>
  </si>
  <si>
    <t>Improvements and repairs to Sri Adishakthi Temple at BBMP Head Office in ward no 110</t>
  </si>
  <si>
    <t>P1805</t>
  </si>
  <si>
    <t>Ceremonies and Functions - Karaga Celebrations</t>
  </si>
  <si>
    <t>110-15-000037</t>
  </si>
  <si>
    <t>Arranging Power supply to newly constructed BBMP building Sampangirama nagara in ward no 110</t>
  </si>
  <si>
    <t>M/s KRIDL The Technical Manager(East)</t>
  </si>
  <si>
    <t>P2629</t>
  </si>
  <si>
    <t>Providing energy saving street light system with timers</t>
  </si>
  <si>
    <t>110-17-000012</t>
  </si>
  <si>
    <t>Repairs to Drains in ward No 110</t>
  </si>
  <si>
    <t>July</t>
  </si>
  <si>
    <t>110-17-000032</t>
  </si>
  <si>
    <t>Desilting and Improvements to Drains and culverts at cunningam road via Infantry road (Eden Garden Hotel ) in ward no 110 Sampangiramanagara</t>
  </si>
  <si>
    <t>P0541</t>
  </si>
  <si>
    <t>Emergency Reserve Fund</t>
  </si>
  <si>
    <t>110-16-000007</t>
  </si>
  <si>
    <t>IMPROVEMENTS TO DRAIN AND FOOTPATH IN PLANE STREET IN WARD NO 110 SR NAGAR</t>
  </si>
  <si>
    <t>G.O. Vijayana gowda</t>
  </si>
  <si>
    <t>110-16-000014</t>
  </si>
  <si>
    <t>IMPROVEMENTS TO DRAIN IN VEERAPILLAI STREET IN WARD NO 110 SR NAGAR</t>
  </si>
  <si>
    <t>G.O. Vijayana Gowda</t>
  </si>
  <si>
    <t>110-16-000005</t>
  </si>
  <si>
    <t>IMPROVEMENTST TO DRAIN IN DISPENSARY ROAD IN WARD NO 110</t>
  </si>
  <si>
    <t>110-17-000018</t>
  </si>
  <si>
    <t>Improvements to drains and Providing Missing RCC Slabs and Kerbs to Cunningham Road and Ali Asker Road, cross Roads in Ward No 110</t>
  </si>
  <si>
    <t>110-16-000013</t>
  </si>
  <si>
    <t>IMPROVEMENTS TO DRAIN AND CULVERT IN KAMARAJ ROAD IN WARD NO 110 SAMPANGI RAMANAGAR</t>
  </si>
  <si>
    <t>110-17-000021</t>
  </si>
  <si>
    <t>Restoration of Foot Path and Drains in Ward No 110</t>
  </si>
  <si>
    <t>110-17-000004</t>
  </si>
  <si>
    <t>Providing ornamental grill repaits to grill providing and other works at BBMP head office park in ward no 110</t>
  </si>
  <si>
    <t>P3147</t>
  </si>
  <si>
    <t>Beautification of BBMP Head Office</t>
  </si>
  <si>
    <t>ddo075</t>
  </si>
  <si>
    <t xml:space="preserve"> Executive Engineer Project East Zone</t>
  </si>
  <si>
    <t>August</t>
  </si>
  <si>
    <t>110-17-000017</t>
  </si>
  <si>
    <t>Providing and Supplying of Missing Slabs in ward No 110</t>
  </si>
  <si>
    <t>110-18-000006</t>
  </si>
  <si>
    <t>Providing drinking water facilities to Cubbonpet and Sampangiramanagar surrounding area in ward no 110</t>
  </si>
  <si>
    <t>P3293</t>
  </si>
  <si>
    <t>14th Finance Commission Works - Drinking Water</t>
  </si>
  <si>
    <t>110-17-000041</t>
  </si>
  <si>
    <t>Annual Maintenace electrical installations of BBMP buildings, schools, maternity homes, community halls coming under Shivajinagara, Hebbal and Pulikeshinagara Constitutency</t>
  </si>
  <si>
    <t>M/s Power-tech Electriclas</t>
  </si>
  <si>
    <t>P0294</t>
  </si>
  <si>
    <t>M and R to Electrical Inst in BMP Buildings, Schools, M.Homes, Community Halls, Markets and Others</t>
  </si>
  <si>
    <t>September</t>
  </si>
  <si>
    <t>110-17-000062</t>
  </si>
  <si>
    <t>Annual Maintenance Contract of Electrical Installation, DG Sets, Air Conditioners, Motors pumpsets and other Electrical accessories at BBMP Office premises</t>
  </si>
  <si>
    <t>P1957</t>
  </si>
  <si>
    <t>Modernisation of Offices - Head Office</t>
  </si>
  <si>
    <t>110-15-000029</t>
  </si>
  <si>
    <t xml:space="preserve">Annual Maintenance Contract of Electrical Installation, DG Sets, Air Conditioners, Motor pumpsets and other Electrical accessories at BBMP Head Office premises. </t>
  </si>
  <si>
    <t>M/s Sri Sai Electricals</t>
  </si>
  <si>
    <t>November</t>
  </si>
  <si>
    <t>110-16-000027</t>
  </si>
  <si>
    <t>Annual Maintenance of internal and external telephone Exchange at Head Office in ward no 110</t>
  </si>
  <si>
    <t xml:space="preserve">M/s P.K Enterprises </t>
  </si>
  <si>
    <t>December</t>
  </si>
  <si>
    <t>110-18-000024</t>
  </si>
  <si>
    <t>INSTALLATION OF BABA SAHEB DR.B.R AMBEDKAR STATUE AT HEAD OFFICE COMPOUND PREMISES</t>
  </si>
  <si>
    <t>P1878</t>
  </si>
  <si>
    <t>18per - Works (Bhagyajyothi, Sooru / Neeru Yojane and General) (54 Lakhs / New Wards)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</si>
</sst>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abSelected="1" workbookViewId="0">
      <selection activeCell="A2" sqref="A2:XFD23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3694</v>
      </c>
      <c r="B2" s="5" t="s">
        <v>28</v>
      </c>
      <c r="C2" s="6">
        <v>43567</v>
      </c>
      <c r="D2" s="7">
        <v>110</v>
      </c>
      <c r="E2" s="8" t="s">
        <v>41</v>
      </c>
      <c r="F2" s="7" t="s">
        <v>42</v>
      </c>
      <c r="G2" s="8" t="s">
        <v>43</v>
      </c>
      <c r="H2" s="7" t="str">
        <f>"000067"</f>
        <v>000067</v>
      </c>
      <c r="I2" s="6">
        <v>42947</v>
      </c>
      <c r="J2" s="7" t="str">
        <f>"000243"</f>
        <v>000243</v>
      </c>
      <c r="K2" s="6">
        <v>43518</v>
      </c>
      <c r="L2" s="7" t="str">
        <f>"000242"</f>
        <v>000242</v>
      </c>
      <c r="M2" s="6">
        <v>43518</v>
      </c>
      <c r="N2" s="7">
        <v>16</v>
      </c>
      <c r="O2" s="7" t="str">
        <f>"001394"</f>
        <v>001394</v>
      </c>
      <c r="P2" s="6">
        <v>43594</v>
      </c>
      <c r="Q2" s="9">
        <v>11.048920000000001</v>
      </c>
      <c r="R2" s="9">
        <v>1.45855</v>
      </c>
      <c r="S2" s="9">
        <v>9.5903700000000001</v>
      </c>
      <c r="T2" s="7">
        <v>17</v>
      </c>
      <c r="U2" s="6">
        <v>43567</v>
      </c>
      <c r="V2" s="7">
        <v>9845239239</v>
      </c>
      <c r="W2" s="8" t="s">
        <v>44</v>
      </c>
      <c r="X2" s="7" t="s">
        <v>39</v>
      </c>
      <c r="Y2" s="8" t="s">
        <v>38</v>
      </c>
      <c r="Z2" s="7" t="s">
        <v>33</v>
      </c>
      <c r="AA2" s="8" t="s">
        <v>34</v>
      </c>
      <c r="AB2" s="9">
        <f>Q2/100</f>
        <v>0.11048920000000001</v>
      </c>
    </row>
    <row r="3" spans="1:28" x14ac:dyDescent="0.35">
      <c r="A3" s="4">
        <v>3695</v>
      </c>
      <c r="B3" s="5" t="s">
        <v>28</v>
      </c>
      <c r="C3" s="6">
        <v>43582</v>
      </c>
      <c r="D3" s="7">
        <v>110</v>
      </c>
      <c r="E3" s="8" t="s">
        <v>41</v>
      </c>
      <c r="F3" s="7" t="s">
        <v>42</v>
      </c>
      <c r="G3" s="8" t="s">
        <v>43</v>
      </c>
      <c r="H3" s="7" t="str">
        <f>"000067"</f>
        <v>000067</v>
      </c>
      <c r="I3" s="6">
        <v>42947</v>
      </c>
      <c r="J3" s="7" t="str">
        <f>"000243"</f>
        <v>000243</v>
      </c>
      <c r="K3" s="6">
        <v>43518</v>
      </c>
      <c r="L3" s="7" t="str">
        <f>"000242"</f>
        <v>000242</v>
      </c>
      <c r="M3" s="6">
        <v>43518</v>
      </c>
      <c r="N3" s="7">
        <v>16</v>
      </c>
      <c r="O3" s="7" t="str">
        <f>"001394"</f>
        <v>001394</v>
      </c>
      <c r="P3" s="6">
        <v>43594</v>
      </c>
      <c r="Q3" s="9">
        <v>4.1379099999999998</v>
      </c>
      <c r="R3" s="9">
        <v>0.57025999999999999</v>
      </c>
      <c r="S3" s="9">
        <v>3.56765</v>
      </c>
      <c r="T3" s="7">
        <v>32</v>
      </c>
      <c r="U3" s="6">
        <v>43582</v>
      </c>
      <c r="V3" s="7">
        <v>9845239239</v>
      </c>
      <c r="W3" s="8" t="s">
        <v>44</v>
      </c>
      <c r="X3" s="7" t="s">
        <v>39</v>
      </c>
      <c r="Y3" s="8" t="s">
        <v>38</v>
      </c>
      <c r="Z3" s="7" t="s">
        <v>33</v>
      </c>
      <c r="AA3" s="8" t="s">
        <v>34</v>
      </c>
      <c r="AB3" s="9">
        <f>Q3/100</f>
        <v>4.1379099999999995E-2</v>
      </c>
    </row>
    <row r="4" spans="1:28" x14ac:dyDescent="0.35">
      <c r="A4" s="4">
        <v>3696</v>
      </c>
      <c r="B4" s="5" t="s">
        <v>32</v>
      </c>
      <c r="C4" s="6">
        <v>43598</v>
      </c>
      <c r="D4" s="7">
        <v>110</v>
      </c>
      <c r="E4" s="8" t="s">
        <v>41</v>
      </c>
      <c r="F4" s="7" t="s">
        <v>42</v>
      </c>
      <c r="G4" s="8" t="s">
        <v>43</v>
      </c>
      <c r="H4" s="7" t="str">
        <f>"000067"</f>
        <v>000067</v>
      </c>
      <c r="I4" s="6">
        <v>42947</v>
      </c>
      <c r="J4" s="7" t="str">
        <f>"000243"</f>
        <v>000243</v>
      </c>
      <c r="K4" s="6">
        <v>43518</v>
      </c>
      <c r="L4" s="7" t="str">
        <f>"000242"</f>
        <v>000242</v>
      </c>
      <c r="M4" s="6">
        <v>43518</v>
      </c>
      <c r="N4" s="7">
        <v>16</v>
      </c>
      <c r="O4" s="7" t="str">
        <f>"001394"</f>
        <v>001394</v>
      </c>
      <c r="P4" s="6">
        <v>43594</v>
      </c>
      <c r="Q4" s="9">
        <v>9.8227499999999992</v>
      </c>
      <c r="R4" s="9">
        <v>1.39317</v>
      </c>
      <c r="S4" s="9">
        <v>8.4295799999999996</v>
      </c>
      <c r="T4" s="7">
        <v>43</v>
      </c>
      <c r="U4" s="6">
        <v>43598</v>
      </c>
      <c r="V4" s="7">
        <v>9845239239</v>
      </c>
      <c r="W4" s="8" t="s">
        <v>44</v>
      </c>
      <c r="X4" s="7" t="s">
        <v>39</v>
      </c>
      <c r="Y4" s="8" t="s">
        <v>38</v>
      </c>
      <c r="Z4" s="7" t="s">
        <v>33</v>
      </c>
      <c r="AA4" s="8" t="s">
        <v>34</v>
      </c>
      <c r="AB4" s="9">
        <f>Q4/100</f>
        <v>9.8227499999999995E-2</v>
      </c>
    </row>
    <row r="5" spans="1:28" x14ac:dyDescent="0.35">
      <c r="A5" s="4">
        <v>3697</v>
      </c>
      <c r="B5" s="5" t="s">
        <v>32</v>
      </c>
      <c r="C5" s="6">
        <v>43614</v>
      </c>
      <c r="D5" s="7">
        <v>110</v>
      </c>
      <c r="E5" s="8" t="s">
        <v>41</v>
      </c>
      <c r="F5" s="7" t="s">
        <v>45</v>
      </c>
      <c r="G5" s="8" t="s">
        <v>46</v>
      </c>
      <c r="H5" s="7" t="str">
        <f>"000173"</f>
        <v>000173</v>
      </c>
      <c r="I5" s="6">
        <v>43098</v>
      </c>
      <c r="J5" s="7" t="str">
        <f>"000035"</f>
        <v>000035</v>
      </c>
      <c r="K5" s="6">
        <v>43099</v>
      </c>
      <c r="L5" s="7" t="str">
        <f>"000239"</f>
        <v>000239</v>
      </c>
      <c r="M5" s="6">
        <v>43104</v>
      </c>
      <c r="N5" s="7">
        <v>17</v>
      </c>
      <c r="O5" s="7" t="str">
        <f>"002076"</f>
        <v>002076</v>
      </c>
      <c r="P5" s="6">
        <v>43610</v>
      </c>
      <c r="Q5" s="9">
        <v>11.89831</v>
      </c>
      <c r="R5" s="9">
        <v>1.3803000000000001</v>
      </c>
      <c r="S5" s="9">
        <v>10.51801</v>
      </c>
      <c r="T5" s="7">
        <v>64</v>
      </c>
      <c r="U5" s="6">
        <v>43614</v>
      </c>
      <c r="V5" s="7">
        <v>9448456767</v>
      </c>
      <c r="W5" s="8" t="s">
        <v>40</v>
      </c>
      <c r="X5" s="7" t="s">
        <v>47</v>
      </c>
      <c r="Y5" s="8" t="s">
        <v>48</v>
      </c>
      <c r="Z5" s="7" t="s">
        <v>36</v>
      </c>
      <c r="AA5" s="8" t="s">
        <v>35</v>
      </c>
      <c r="AB5" s="9">
        <f>Q5/100</f>
        <v>0.11898310000000001</v>
      </c>
    </row>
    <row r="6" spans="1:28" x14ac:dyDescent="0.35">
      <c r="A6" s="4">
        <v>3698</v>
      </c>
      <c r="B6" s="5" t="s">
        <v>32</v>
      </c>
      <c r="C6" s="6">
        <v>43615</v>
      </c>
      <c r="D6" s="7">
        <v>110</v>
      </c>
      <c r="E6" s="8" t="s">
        <v>41</v>
      </c>
      <c r="F6" s="7" t="s">
        <v>49</v>
      </c>
      <c r="G6" s="8" t="s">
        <v>50</v>
      </c>
      <c r="H6" s="7" t="str">
        <f>"000065"</f>
        <v>000065</v>
      </c>
      <c r="I6" s="6">
        <v>42094</v>
      </c>
      <c r="J6" s="7" t="str">
        <f>"000001"</f>
        <v>000001</v>
      </c>
      <c r="K6" s="6">
        <v>42825</v>
      </c>
      <c r="L6" s="7" t="str">
        <f>"151"</f>
        <v>151</v>
      </c>
      <c r="M6" s="6">
        <v>16</v>
      </c>
      <c r="N6" s="7">
        <v>15</v>
      </c>
      <c r="O6" s="7" t="str">
        <f>"002176"</f>
        <v>002176</v>
      </c>
      <c r="P6" s="6">
        <v>43613</v>
      </c>
      <c r="Q6" s="9">
        <v>14.850239999999999</v>
      </c>
      <c r="R6" s="9">
        <v>2.2145899999999998</v>
      </c>
      <c r="S6" s="9">
        <v>12.63565</v>
      </c>
      <c r="T6" s="7">
        <v>65</v>
      </c>
      <c r="U6" s="6">
        <v>43615</v>
      </c>
      <c r="V6" s="7">
        <v>9035113322</v>
      </c>
      <c r="W6" s="8" t="s">
        <v>51</v>
      </c>
      <c r="X6" s="7" t="s">
        <v>52</v>
      </c>
      <c r="Y6" s="8" t="s">
        <v>53</v>
      </c>
      <c r="Z6" s="7" t="s">
        <v>33</v>
      </c>
      <c r="AA6" s="8" t="s">
        <v>34</v>
      </c>
      <c r="AB6" s="9">
        <f>Q6/100</f>
        <v>0.14850240000000001</v>
      </c>
    </row>
    <row r="7" spans="1:28" x14ac:dyDescent="0.35">
      <c r="A7" s="4">
        <v>3699</v>
      </c>
      <c r="B7" s="5" t="s">
        <v>29</v>
      </c>
      <c r="C7" s="6">
        <v>43628</v>
      </c>
      <c r="D7" s="7">
        <v>110</v>
      </c>
      <c r="E7" s="8" t="s">
        <v>41</v>
      </c>
      <c r="F7" s="7" t="s">
        <v>54</v>
      </c>
      <c r="G7" s="8" t="s">
        <v>55</v>
      </c>
      <c r="H7" s="7" t="str">
        <f>"000168"</f>
        <v>000168</v>
      </c>
      <c r="I7" s="6">
        <v>43069</v>
      </c>
      <c r="J7" s="7" t="str">
        <f>"000021"</f>
        <v>000021</v>
      </c>
      <c r="K7" s="6">
        <v>43071</v>
      </c>
      <c r="L7" s="7" t="str">
        <f>"000213"</f>
        <v>000213</v>
      </c>
      <c r="M7" s="6">
        <v>43073</v>
      </c>
      <c r="N7" s="7">
        <v>17</v>
      </c>
      <c r="O7" s="7" t="str">
        <f>"002474"</f>
        <v>002474</v>
      </c>
      <c r="P7" s="6">
        <v>43622</v>
      </c>
      <c r="Q7" s="9">
        <v>9.8779900000000005</v>
      </c>
      <c r="R7" s="9">
        <v>0.50390000000000001</v>
      </c>
      <c r="S7" s="9">
        <v>9.3740900000000007</v>
      </c>
      <c r="T7" s="7">
        <v>76</v>
      </c>
      <c r="U7" s="6">
        <v>43628</v>
      </c>
      <c r="V7" s="7">
        <v>9448044536</v>
      </c>
      <c r="W7" s="8" t="s">
        <v>37</v>
      </c>
      <c r="X7" s="7" t="s">
        <v>30</v>
      </c>
      <c r="Y7" s="8" t="s">
        <v>31</v>
      </c>
      <c r="Z7" s="7" t="s">
        <v>36</v>
      </c>
      <c r="AA7" s="8" t="s">
        <v>35</v>
      </c>
      <c r="AB7" s="9">
        <v>9.8779900000000004E-2</v>
      </c>
    </row>
    <row r="8" spans="1:28" x14ac:dyDescent="0.35">
      <c r="A8" s="4">
        <v>3700</v>
      </c>
      <c r="B8" s="5" t="s">
        <v>56</v>
      </c>
      <c r="C8" s="6">
        <v>43647</v>
      </c>
      <c r="D8" s="7">
        <v>110</v>
      </c>
      <c r="E8" s="8" t="s">
        <v>41</v>
      </c>
      <c r="F8" s="7" t="s">
        <v>57</v>
      </c>
      <c r="G8" s="10" t="s">
        <v>58</v>
      </c>
      <c r="H8" s="7" t="str">
        <f>"000174"</f>
        <v>000174</v>
      </c>
      <c r="I8" s="6">
        <v>43098</v>
      </c>
      <c r="J8" s="7" t="str">
        <f>"000036"</f>
        <v>000036</v>
      </c>
      <c r="K8" s="6">
        <v>43100</v>
      </c>
      <c r="L8" s="7" t="str">
        <f>"000238"</f>
        <v>000238</v>
      </c>
      <c r="M8" s="6">
        <v>43104</v>
      </c>
      <c r="N8" s="7">
        <v>17</v>
      </c>
      <c r="O8" s="7" t="str">
        <f>"003019"</f>
        <v>003019</v>
      </c>
      <c r="P8" s="6">
        <v>43640</v>
      </c>
      <c r="Q8" s="11">
        <v>49.297620000000002</v>
      </c>
      <c r="R8" s="11">
        <v>6.2115999999999998</v>
      </c>
      <c r="S8" s="11">
        <v>43.086019999999998</v>
      </c>
      <c r="T8" s="7">
        <v>96</v>
      </c>
      <c r="U8" s="6">
        <v>43647</v>
      </c>
      <c r="V8" s="7">
        <v>9448456767</v>
      </c>
      <c r="W8" s="10" t="s">
        <v>40</v>
      </c>
      <c r="X8" s="7" t="s">
        <v>59</v>
      </c>
      <c r="Y8" s="10" t="s">
        <v>60</v>
      </c>
      <c r="Z8" s="7" t="s">
        <v>36</v>
      </c>
      <c r="AA8" s="10" t="s">
        <v>35</v>
      </c>
      <c r="AB8" s="11">
        <f t="shared" ref="AB8:AB21" si="0">Q8/100</f>
        <v>0.49297620000000003</v>
      </c>
    </row>
    <row r="9" spans="1:28" x14ac:dyDescent="0.35">
      <c r="A9" s="4">
        <v>3701</v>
      </c>
      <c r="B9" s="5" t="s">
        <v>56</v>
      </c>
      <c r="C9" s="6">
        <v>43647</v>
      </c>
      <c r="D9" s="7">
        <v>110</v>
      </c>
      <c r="E9" s="8" t="s">
        <v>41</v>
      </c>
      <c r="F9" s="7" t="s">
        <v>61</v>
      </c>
      <c r="G9" s="10" t="s">
        <v>62</v>
      </c>
      <c r="H9" s="7" t="str">
        <f>"000179"</f>
        <v>000179</v>
      </c>
      <c r="I9" s="6">
        <v>43103</v>
      </c>
      <c r="J9" s="7" t="str">
        <f>"000039"</f>
        <v>000039</v>
      </c>
      <c r="K9" s="6">
        <v>43103</v>
      </c>
      <c r="L9" s="7" t="str">
        <f>"000240"</f>
        <v>000240</v>
      </c>
      <c r="M9" s="6">
        <v>43105</v>
      </c>
      <c r="N9" s="7">
        <v>16</v>
      </c>
      <c r="O9" s="7" t="str">
        <f>"003021"</f>
        <v>003021</v>
      </c>
      <c r="P9" s="6">
        <v>43640</v>
      </c>
      <c r="Q9" s="11">
        <v>9.766</v>
      </c>
      <c r="R9" s="11">
        <v>0.99446000000000001</v>
      </c>
      <c r="S9" s="11">
        <v>8.7715399999999999</v>
      </c>
      <c r="T9" s="7">
        <v>96</v>
      </c>
      <c r="U9" s="6">
        <v>43647</v>
      </c>
      <c r="V9" s="7">
        <v>9845201834</v>
      </c>
      <c r="W9" s="10" t="s">
        <v>63</v>
      </c>
      <c r="X9" s="7" t="s">
        <v>30</v>
      </c>
      <c r="Y9" s="10" t="s">
        <v>31</v>
      </c>
      <c r="Z9" s="7" t="s">
        <v>36</v>
      </c>
      <c r="AA9" s="10" t="s">
        <v>35</v>
      </c>
      <c r="AB9" s="11">
        <f t="shared" si="0"/>
        <v>9.7659999999999997E-2</v>
      </c>
    </row>
    <row r="10" spans="1:28" x14ac:dyDescent="0.35">
      <c r="A10" s="4">
        <v>3702</v>
      </c>
      <c r="B10" s="5" t="s">
        <v>56</v>
      </c>
      <c r="C10" s="6">
        <v>43647</v>
      </c>
      <c r="D10" s="7">
        <v>110</v>
      </c>
      <c r="E10" s="8" t="s">
        <v>41</v>
      </c>
      <c r="F10" s="7" t="s">
        <v>64</v>
      </c>
      <c r="G10" s="10" t="s">
        <v>65</v>
      </c>
      <c r="H10" s="7" t="str">
        <f>"000180"</f>
        <v>000180</v>
      </c>
      <c r="I10" s="6">
        <v>43103</v>
      </c>
      <c r="J10" s="7" t="str">
        <f>"000040"</f>
        <v>000040</v>
      </c>
      <c r="K10" s="6">
        <v>43103</v>
      </c>
      <c r="L10" s="7" t="str">
        <f>"000241"</f>
        <v>000241</v>
      </c>
      <c r="M10" s="6">
        <v>43105</v>
      </c>
      <c r="N10" s="7">
        <v>16</v>
      </c>
      <c r="O10" s="7" t="str">
        <f>"003022"</f>
        <v>003022</v>
      </c>
      <c r="P10" s="6">
        <v>43640</v>
      </c>
      <c r="Q10" s="11">
        <v>6.8319999999999999</v>
      </c>
      <c r="R10" s="11">
        <v>0.69450000000000001</v>
      </c>
      <c r="S10" s="11">
        <v>6.1375000000000002</v>
      </c>
      <c r="T10" s="7">
        <v>96</v>
      </c>
      <c r="U10" s="6">
        <v>43647</v>
      </c>
      <c r="V10" s="7">
        <v>9845201834</v>
      </c>
      <c r="W10" s="10" t="s">
        <v>66</v>
      </c>
      <c r="X10" s="7" t="s">
        <v>30</v>
      </c>
      <c r="Y10" s="10" t="s">
        <v>31</v>
      </c>
      <c r="Z10" s="7" t="s">
        <v>36</v>
      </c>
      <c r="AA10" s="10" t="s">
        <v>35</v>
      </c>
      <c r="AB10" s="11">
        <f t="shared" si="0"/>
        <v>6.8319999999999992E-2</v>
      </c>
    </row>
    <row r="11" spans="1:28" x14ac:dyDescent="0.35">
      <c r="A11" s="4">
        <v>3703</v>
      </c>
      <c r="B11" s="5" t="s">
        <v>56</v>
      </c>
      <c r="C11" s="6">
        <v>43647</v>
      </c>
      <c r="D11" s="7">
        <v>110</v>
      </c>
      <c r="E11" s="8" t="s">
        <v>41</v>
      </c>
      <c r="F11" s="7" t="s">
        <v>67</v>
      </c>
      <c r="G11" s="10" t="s">
        <v>68</v>
      </c>
      <c r="H11" s="7" t="str">
        <f>"000178"</f>
        <v>000178</v>
      </c>
      <c r="I11" s="6">
        <v>43103</v>
      </c>
      <c r="J11" s="7" t="str">
        <f>"000038"</f>
        <v>000038</v>
      </c>
      <c r="K11" s="6">
        <v>43103</v>
      </c>
      <c r="L11" s="7" t="str">
        <f>"000242"</f>
        <v>000242</v>
      </c>
      <c r="M11" s="6">
        <v>43105</v>
      </c>
      <c r="N11" s="7">
        <v>16</v>
      </c>
      <c r="O11" s="7" t="str">
        <f>"003023"</f>
        <v>003023</v>
      </c>
      <c r="P11" s="6">
        <v>43640</v>
      </c>
      <c r="Q11" s="11">
        <v>9.85</v>
      </c>
      <c r="R11" s="11">
        <v>1.0028999999999999</v>
      </c>
      <c r="S11" s="11">
        <v>8.8470999999999993</v>
      </c>
      <c r="T11" s="7">
        <v>96</v>
      </c>
      <c r="U11" s="6">
        <v>43647</v>
      </c>
      <c r="V11" s="7">
        <v>9845201834</v>
      </c>
      <c r="W11" s="10" t="s">
        <v>63</v>
      </c>
      <c r="X11" s="7" t="s">
        <v>30</v>
      </c>
      <c r="Y11" s="10" t="s">
        <v>31</v>
      </c>
      <c r="Z11" s="7" t="s">
        <v>36</v>
      </c>
      <c r="AA11" s="10" t="s">
        <v>35</v>
      </c>
      <c r="AB11" s="11">
        <f t="shared" si="0"/>
        <v>9.849999999999999E-2</v>
      </c>
    </row>
    <row r="12" spans="1:28" x14ac:dyDescent="0.35">
      <c r="A12" s="4">
        <v>3704</v>
      </c>
      <c r="B12" s="5" t="s">
        <v>56</v>
      </c>
      <c r="C12" s="6">
        <v>43647</v>
      </c>
      <c r="D12" s="7">
        <v>110</v>
      </c>
      <c r="E12" s="8" t="s">
        <v>41</v>
      </c>
      <c r="F12" s="7" t="s">
        <v>69</v>
      </c>
      <c r="G12" s="10" t="s">
        <v>70</v>
      </c>
      <c r="H12" s="7" t="str">
        <f>"000177"</f>
        <v>000177</v>
      </c>
      <c r="I12" s="6">
        <v>43103</v>
      </c>
      <c r="J12" s="7" t="str">
        <f>"000037"</f>
        <v>000037</v>
      </c>
      <c r="K12" s="6">
        <v>43103</v>
      </c>
      <c r="L12" s="7" t="str">
        <f>"000243"</f>
        <v>000243</v>
      </c>
      <c r="M12" s="6">
        <v>43105</v>
      </c>
      <c r="N12" s="7">
        <v>17</v>
      </c>
      <c r="O12" s="7" t="str">
        <f>"003024"</f>
        <v>003024</v>
      </c>
      <c r="P12" s="6">
        <v>43640</v>
      </c>
      <c r="Q12" s="11">
        <v>14.3278</v>
      </c>
      <c r="R12" s="11">
        <v>1.4643999999999999</v>
      </c>
      <c r="S12" s="11">
        <v>12.8634</v>
      </c>
      <c r="T12" s="7">
        <v>96</v>
      </c>
      <c r="U12" s="6">
        <v>43647</v>
      </c>
      <c r="V12" s="7">
        <v>9845201834</v>
      </c>
      <c r="W12" s="10" t="s">
        <v>66</v>
      </c>
      <c r="X12" s="7" t="s">
        <v>30</v>
      </c>
      <c r="Y12" s="10" t="s">
        <v>31</v>
      </c>
      <c r="Z12" s="7" t="s">
        <v>36</v>
      </c>
      <c r="AA12" s="10" t="s">
        <v>35</v>
      </c>
      <c r="AB12" s="11">
        <f t="shared" si="0"/>
        <v>0.14327799999999999</v>
      </c>
    </row>
    <row r="13" spans="1:28" x14ac:dyDescent="0.35">
      <c r="A13" s="4">
        <v>3705</v>
      </c>
      <c r="B13" s="5" t="s">
        <v>56</v>
      </c>
      <c r="C13" s="6">
        <v>43647</v>
      </c>
      <c r="D13" s="7">
        <v>110</v>
      </c>
      <c r="E13" s="8" t="s">
        <v>41</v>
      </c>
      <c r="F13" s="7" t="s">
        <v>71</v>
      </c>
      <c r="G13" s="10" t="s">
        <v>72</v>
      </c>
      <c r="H13" s="7" t="str">
        <f>"000181"</f>
        <v>000181</v>
      </c>
      <c r="I13" s="6">
        <v>43109</v>
      </c>
      <c r="J13" s="7" t="str">
        <f>"000046"</f>
        <v>000046</v>
      </c>
      <c r="K13" s="6">
        <v>43110</v>
      </c>
      <c r="L13" s="7" t="str">
        <f>"000249"</f>
        <v>000249</v>
      </c>
      <c r="M13" s="6">
        <v>43110</v>
      </c>
      <c r="N13" s="7">
        <v>16</v>
      </c>
      <c r="O13" s="7" t="str">
        <f>"003034"</f>
        <v>003034</v>
      </c>
      <c r="P13" s="6">
        <v>43640</v>
      </c>
      <c r="Q13" s="11">
        <v>7.9716699999999996</v>
      </c>
      <c r="R13" s="11">
        <v>0.40656999999999999</v>
      </c>
      <c r="S13" s="11">
        <v>7.5651000000000002</v>
      </c>
      <c r="T13" s="7">
        <v>96</v>
      </c>
      <c r="U13" s="6">
        <v>43647</v>
      </c>
      <c r="V13" s="7">
        <v>9448044536</v>
      </c>
      <c r="W13" s="10" t="s">
        <v>37</v>
      </c>
      <c r="X13" s="7" t="s">
        <v>30</v>
      </c>
      <c r="Y13" s="10" t="s">
        <v>31</v>
      </c>
      <c r="Z13" s="7" t="s">
        <v>36</v>
      </c>
      <c r="AA13" s="10" t="s">
        <v>35</v>
      </c>
      <c r="AB13" s="11">
        <f t="shared" si="0"/>
        <v>7.9716700000000001E-2</v>
      </c>
    </row>
    <row r="14" spans="1:28" x14ac:dyDescent="0.35">
      <c r="A14" s="4">
        <v>3706</v>
      </c>
      <c r="B14" s="5" t="s">
        <v>56</v>
      </c>
      <c r="C14" s="6">
        <v>43669</v>
      </c>
      <c r="D14" s="7">
        <v>110</v>
      </c>
      <c r="E14" s="8" t="s">
        <v>41</v>
      </c>
      <c r="F14" s="7" t="s">
        <v>73</v>
      </c>
      <c r="G14" s="10" t="s">
        <v>74</v>
      </c>
      <c r="H14" s="7" t="str">
        <f>"000199"</f>
        <v>000199</v>
      </c>
      <c r="I14" s="6">
        <v>43137</v>
      </c>
      <c r="J14" s="7" t="str">
        <f>"000050"</f>
        <v>000050</v>
      </c>
      <c r="K14" s="6">
        <v>43137</v>
      </c>
      <c r="L14" s="7" t="str">
        <f>"000257"</f>
        <v>000257</v>
      </c>
      <c r="M14" s="6">
        <v>43138</v>
      </c>
      <c r="N14" s="7">
        <v>17</v>
      </c>
      <c r="O14" s="7" t="str">
        <f>"003558"</f>
        <v>003558</v>
      </c>
      <c r="P14" s="6">
        <v>43663</v>
      </c>
      <c r="Q14" s="11">
        <v>11.876200000000001</v>
      </c>
      <c r="R14" s="11">
        <v>0.60567000000000004</v>
      </c>
      <c r="S14" s="11">
        <v>11.270530000000001</v>
      </c>
      <c r="T14" s="7">
        <v>122</v>
      </c>
      <c r="U14" s="6">
        <v>43669</v>
      </c>
      <c r="V14" s="7">
        <v>9845612898</v>
      </c>
      <c r="W14" s="10" t="s">
        <v>37</v>
      </c>
      <c r="X14" s="7" t="s">
        <v>30</v>
      </c>
      <c r="Y14" s="10" t="s">
        <v>31</v>
      </c>
      <c r="Z14" s="7" t="s">
        <v>36</v>
      </c>
      <c r="AA14" s="10" t="s">
        <v>35</v>
      </c>
      <c r="AB14" s="11">
        <f t="shared" si="0"/>
        <v>0.11876200000000001</v>
      </c>
    </row>
    <row r="15" spans="1:28" x14ac:dyDescent="0.35">
      <c r="A15" s="4">
        <v>3707</v>
      </c>
      <c r="B15" s="5" t="s">
        <v>56</v>
      </c>
      <c r="C15" s="6">
        <v>43669</v>
      </c>
      <c r="D15" s="7">
        <v>110</v>
      </c>
      <c r="E15" s="8" t="s">
        <v>41</v>
      </c>
      <c r="F15" s="7" t="s">
        <v>75</v>
      </c>
      <c r="G15" s="10" t="s">
        <v>76</v>
      </c>
      <c r="H15" s="7" t="str">
        <f>"000022"</f>
        <v>000022</v>
      </c>
      <c r="I15" s="6">
        <v>42887</v>
      </c>
      <c r="J15" s="7" t="str">
        <f>"25"</f>
        <v>25</v>
      </c>
      <c r="K15" s="7">
        <v>17</v>
      </c>
      <c r="L15" s="7" t="str">
        <f>"25"</f>
        <v>25</v>
      </c>
      <c r="M15" s="7">
        <v>17</v>
      </c>
      <c r="N15" s="7">
        <v>17</v>
      </c>
      <c r="O15" s="7" t="str">
        <f>"003622"</f>
        <v>003622</v>
      </c>
      <c r="P15" s="6">
        <v>43664</v>
      </c>
      <c r="Q15" s="11">
        <v>26.57075</v>
      </c>
      <c r="R15" s="11">
        <v>3.3214299999999999</v>
      </c>
      <c r="S15" s="11">
        <v>23.249320000000001</v>
      </c>
      <c r="T15" s="7">
        <v>122</v>
      </c>
      <c r="U15" s="6">
        <v>43669</v>
      </c>
      <c r="V15" s="7">
        <v>8022975815</v>
      </c>
      <c r="W15" s="10" t="s">
        <v>40</v>
      </c>
      <c r="X15" s="7" t="s">
        <v>77</v>
      </c>
      <c r="Y15" s="10" t="s">
        <v>78</v>
      </c>
      <c r="Z15" s="7" t="s">
        <v>79</v>
      </c>
      <c r="AA15" s="10" t="s">
        <v>80</v>
      </c>
      <c r="AB15" s="11">
        <f t="shared" si="0"/>
        <v>0.26570749999999999</v>
      </c>
    </row>
    <row r="16" spans="1:28" x14ac:dyDescent="0.35">
      <c r="A16" s="4">
        <v>3708</v>
      </c>
      <c r="B16" s="5" t="s">
        <v>81</v>
      </c>
      <c r="C16" s="6">
        <v>43684</v>
      </c>
      <c r="D16" s="7">
        <v>110</v>
      </c>
      <c r="E16" s="8" t="s">
        <v>41</v>
      </c>
      <c r="F16" s="7" t="s">
        <v>82</v>
      </c>
      <c r="G16" s="10" t="s">
        <v>83</v>
      </c>
      <c r="H16" s="7" t="str">
        <f>"000220"</f>
        <v>000220</v>
      </c>
      <c r="I16" s="6">
        <v>43160</v>
      </c>
      <c r="J16" s="7" t="str">
        <f>"000065"</f>
        <v>000065</v>
      </c>
      <c r="K16" s="6">
        <v>43162</v>
      </c>
      <c r="L16" s="7" t="str">
        <f>"000277"</f>
        <v>000277</v>
      </c>
      <c r="M16" s="6">
        <v>43164</v>
      </c>
      <c r="N16" s="7">
        <v>17</v>
      </c>
      <c r="O16" s="7" t="str">
        <f>"004283"</f>
        <v>004283</v>
      </c>
      <c r="P16" s="6">
        <v>43680</v>
      </c>
      <c r="Q16" s="11">
        <v>3.95966</v>
      </c>
      <c r="R16" s="11">
        <v>0.1784</v>
      </c>
      <c r="S16" s="11">
        <v>3.7812600000000001</v>
      </c>
      <c r="T16" s="7">
        <v>144</v>
      </c>
      <c r="U16" s="6">
        <v>43684</v>
      </c>
      <c r="V16" s="7">
        <v>9845658956</v>
      </c>
      <c r="W16" s="10" t="s">
        <v>37</v>
      </c>
      <c r="X16" s="7" t="s">
        <v>30</v>
      </c>
      <c r="Y16" s="10" t="s">
        <v>31</v>
      </c>
      <c r="Z16" s="7" t="s">
        <v>36</v>
      </c>
      <c r="AA16" s="10" t="s">
        <v>35</v>
      </c>
      <c r="AB16" s="11">
        <f t="shared" si="0"/>
        <v>3.9596600000000003E-2</v>
      </c>
    </row>
    <row r="17" spans="1:28" x14ac:dyDescent="0.35">
      <c r="A17" s="4">
        <v>3709</v>
      </c>
      <c r="B17" s="5" t="s">
        <v>81</v>
      </c>
      <c r="C17" s="6">
        <v>43703</v>
      </c>
      <c r="D17" s="7">
        <v>110</v>
      </c>
      <c r="E17" s="8" t="s">
        <v>41</v>
      </c>
      <c r="F17" s="7" t="s">
        <v>84</v>
      </c>
      <c r="G17" s="10" t="s">
        <v>85</v>
      </c>
      <c r="H17" s="7" t="str">
        <f>"000144"</f>
        <v>000144</v>
      </c>
      <c r="I17" s="6">
        <v>43404</v>
      </c>
      <c r="J17" s="7" t="str">
        <f>"000021"</f>
        <v>000021</v>
      </c>
      <c r="K17" s="6">
        <v>43649</v>
      </c>
      <c r="L17" s="7" t="str">
        <f>"000052"</f>
        <v>000052</v>
      </c>
      <c r="M17" s="6">
        <v>43649</v>
      </c>
      <c r="N17" s="7">
        <v>18</v>
      </c>
      <c r="O17" s="7" t="str">
        <f>"004617"</f>
        <v>004617</v>
      </c>
      <c r="P17" s="6">
        <v>43694</v>
      </c>
      <c r="Q17" s="11">
        <v>19.910080000000001</v>
      </c>
      <c r="R17" s="11">
        <v>2.4497900000000001</v>
      </c>
      <c r="S17" s="11">
        <v>17.460290000000001</v>
      </c>
      <c r="T17" s="7">
        <v>163</v>
      </c>
      <c r="U17" s="6">
        <v>43703</v>
      </c>
      <c r="V17" s="7">
        <v>9856235698</v>
      </c>
      <c r="W17" s="10" t="s">
        <v>40</v>
      </c>
      <c r="X17" s="7" t="s">
        <v>86</v>
      </c>
      <c r="Y17" s="10" t="s">
        <v>87</v>
      </c>
      <c r="Z17" s="7" t="s">
        <v>36</v>
      </c>
      <c r="AA17" s="10" t="s">
        <v>35</v>
      </c>
      <c r="AB17" s="11">
        <f t="shared" si="0"/>
        <v>0.19910079999999999</v>
      </c>
    </row>
    <row r="18" spans="1:28" x14ac:dyDescent="0.35">
      <c r="A18" s="4">
        <v>3710</v>
      </c>
      <c r="B18" s="5" t="s">
        <v>81</v>
      </c>
      <c r="C18" s="6">
        <v>43705</v>
      </c>
      <c r="D18" s="7">
        <v>110</v>
      </c>
      <c r="E18" s="8" t="s">
        <v>41</v>
      </c>
      <c r="F18" s="7" t="s">
        <v>88</v>
      </c>
      <c r="G18" s="10" t="s">
        <v>89</v>
      </c>
      <c r="H18" s="7" t="str">
        <f>"000057"</f>
        <v>000057</v>
      </c>
      <c r="I18" s="6">
        <v>42947</v>
      </c>
      <c r="J18" s="7" t="str">
        <f>"000102"</f>
        <v>000102</v>
      </c>
      <c r="K18" s="6">
        <v>43318</v>
      </c>
      <c r="L18" s="7" t="str">
        <f>"000102"</f>
        <v>000102</v>
      </c>
      <c r="M18" s="6">
        <v>43318</v>
      </c>
      <c r="N18" s="7">
        <v>17</v>
      </c>
      <c r="O18" s="7" t="str">
        <f>"004680"</f>
        <v>004680</v>
      </c>
      <c r="P18" s="6">
        <v>43698</v>
      </c>
      <c r="Q18" s="11">
        <v>2.3234499999999998</v>
      </c>
      <c r="R18" s="11">
        <v>0.13475000000000001</v>
      </c>
      <c r="S18" s="11">
        <v>2.1886999999999999</v>
      </c>
      <c r="T18" s="7">
        <v>171</v>
      </c>
      <c r="U18" s="6">
        <v>43705</v>
      </c>
      <c r="V18" s="7">
        <v>9901801661</v>
      </c>
      <c r="W18" s="10" t="s">
        <v>90</v>
      </c>
      <c r="X18" s="7" t="s">
        <v>91</v>
      </c>
      <c r="Y18" s="10" t="s">
        <v>92</v>
      </c>
      <c r="Z18" s="7" t="s">
        <v>33</v>
      </c>
      <c r="AA18" s="10" t="s">
        <v>34</v>
      </c>
      <c r="AB18" s="11">
        <f t="shared" si="0"/>
        <v>2.3234499999999998E-2</v>
      </c>
    </row>
    <row r="19" spans="1:28" x14ac:dyDescent="0.35">
      <c r="A19" s="4">
        <v>3711</v>
      </c>
      <c r="B19" s="5" t="s">
        <v>93</v>
      </c>
      <c r="C19" s="6">
        <v>43729</v>
      </c>
      <c r="D19" s="7">
        <v>110</v>
      </c>
      <c r="E19" s="8" t="s">
        <v>41</v>
      </c>
      <c r="F19" s="7" t="s">
        <v>94</v>
      </c>
      <c r="G19" s="10" t="s">
        <v>95</v>
      </c>
      <c r="H19" s="7" t="str">
        <f>"000216"</f>
        <v>000216</v>
      </c>
      <c r="I19" s="6">
        <v>43337</v>
      </c>
      <c r="J19" s="7" t="str">
        <f>"000080"</f>
        <v>000080</v>
      </c>
      <c r="K19" s="6">
        <v>43714</v>
      </c>
      <c r="L19" s="7" t="str">
        <f>"000080"</f>
        <v>000080</v>
      </c>
      <c r="M19" s="6">
        <v>43714</v>
      </c>
      <c r="N19" s="7">
        <v>17</v>
      </c>
      <c r="O19" s="7" t="str">
        <f>""</f>
        <v/>
      </c>
      <c r="P19" s="7"/>
      <c r="Q19" s="11">
        <v>15.605460000000001</v>
      </c>
      <c r="R19" s="11">
        <v>0.79701999999999995</v>
      </c>
      <c r="S19" s="11">
        <v>14.808439999999999</v>
      </c>
      <c r="T19" s="7">
        <v>195</v>
      </c>
      <c r="U19" s="6">
        <v>43729</v>
      </c>
      <c r="V19" s="7">
        <v>9845239239</v>
      </c>
      <c r="W19" s="10" t="s">
        <v>44</v>
      </c>
      <c r="X19" s="7" t="s">
        <v>96</v>
      </c>
      <c r="Y19" s="10" t="s">
        <v>97</v>
      </c>
      <c r="Z19" s="7" t="s">
        <v>33</v>
      </c>
      <c r="AA19" s="10" t="s">
        <v>34</v>
      </c>
      <c r="AB19" s="11">
        <f t="shared" si="0"/>
        <v>0.15605460000000002</v>
      </c>
    </row>
    <row r="20" spans="1:28" x14ac:dyDescent="0.35">
      <c r="A20" s="4">
        <v>3712</v>
      </c>
      <c r="B20" s="5" t="s">
        <v>93</v>
      </c>
      <c r="C20" s="6">
        <v>43729</v>
      </c>
      <c r="D20" s="7">
        <v>110</v>
      </c>
      <c r="E20" s="8" t="s">
        <v>41</v>
      </c>
      <c r="F20" s="7" t="s">
        <v>98</v>
      </c>
      <c r="G20" s="10" t="s">
        <v>99</v>
      </c>
      <c r="H20" s="7" t="str">
        <f>"000025"</f>
        <v>000025</v>
      </c>
      <c r="I20" s="6">
        <v>42443</v>
      </c>
      <c r="J20" s="7" t="str">
        <f>"000115"</f>
        <v>000115</v>
      </c>
      <c r="K20" s="6">
        <v>43337</v>
      </c>
      <c r="L20" s="7" t="str">
        <f>"000115"</f>
        <v>000115</v>
      </c>
      <c r="M20" s="6">
        <v>43337</v>
      </c>
      <c r="N20" s="7">
        <v>15</v>
      </c>
      <c r="O20" s="7" t="str">
        <f>"005187"</f>
        <v>005187</v>
      </c>
      <c r="P20" s="6">
        <v>43726</v>
      </c>
      <c r="Q20" s="11">
        <v>14.628629999999999</v>
      </c>
      <c r="R20" s="11">
        <v>1.47888</v>
      </c>
      <c r="S20" s="11">
        <v>13.149749999999999</v>
      </c>
      <c r="T20" s="7">
        <v>195</v>
      </c>
      <c r="U20" s="6">
        <v>43729</v>
      </c>
      <c r="V20" s="7">
        <v>9845239239</v>
      </c>
      <c r="W20" s="10" t="s">
        <v>100</v>
      </c>
      <c r="X20" s="7" t="s">
        <v>91</v>
      </c>
      <c r="Y20" s="10" t="s">
        <v>92</v>
      </c>
      <c r="Z20" s="7" t="s">
        <v>33</v>
      </c>
      <c r="AA20" s="10" t="s">
        <v>34</v>
      </c>
      <c r="AB20" s="11">
        <f t="shared" si="0"/>
        <v>0.14628629999999998</v>
      </c>
    </row>
    <row r="21" spans="1:28" x14ac:dyDescent="0.35">
      <c r="A21" s="4">
        <v>3713</v>
      </c>
      <c r="B21" s="5" t="s">
        <v>93</v>
      </c>
      <c r="C21" s="6">
        <v>43731</v>
      </c>
      <c r="D21" s="7">
        <v>110</v>
      </c>
      <c r="E21" s="8" t="s">
        <v>41</v>
      </c>
      <c r="F21" s="7" t="s">
        <v>42</v>
      </c>
      <c r="G21" s="10" t="s">
        <v>43</v>
      </c>
      <c r="H21" s="7" t="str">
        <f>"000067"</f>
        <v>000067</v>
      </c>
      <c r="I21" s="6">
        <v>42947</v>
      </c>
      <c r="J21" s="7" t="str">
        <f>"000079"</f>
        <v>000079</v>
      </c>
      <c r="K21" s="6">
        <v>43711</v>
      </c>
      <c r="L21" s="7" t="str">
        <f>"000079"</f>
        <v>000079</v>
      </c>
      <c r="M21" s="6">
        <v>43711</v>
      </c>
      <c r="N21" s="7">
        <v>16</v>
      </c>
      <c r="O21" s="7" t="str">
        <f>"005261"</f>
        <v>005261</v>
      </c>
      <c r="P21" s="6">
        <v>43728</v>
      </c>
      <c r="Q21" s="11">
        <v>8.2758199999999995</v>
      </c>
      <c r="R21" s="11">
        <v>1.2344200000000001</v>
      </c>
      <c r="S21" s="11">
        <v>7.0414000000000003</v>
      </c>
      <c r="T21" s="7">
        <v>198</v>
      </c>
      <c r="U21" s="6">
        <v>43731</v>
      </c>
      <c r="V21" s="7">
        <v>9845239239</v>
      </c>
      <c r="W21" s="10" t="s">
        <v>44</v>
      </c>
      <c r="X21" s="7" t="s">
        <v>39</v>
      </c>
      <c r="Y21" s="10" t="s">
        <v>38</v>
      </c>
      <c r="Z21" s="7" t="s">
        <v>33</v>
      </c>
      <c r="AA21" s="10" t="s">
        <v>34</v>
      </c>
      <c r="AB21" s="11">
        <f t="shared" si="0"/>
        <v>8.275819999999999E-2</v>
      </c>
    </row>
    <row r="22" spans="1:28" x14ac:dyDescent="0.35">
      <c r="A22" s="4">
        <v>3714</v>
      </c>
      <c r="B22" s="5" t="s">
        <v>101</v>
      </c>
      <c r="C22" s="6">
        <v>43777</v>
      </c>
      <c r="D22" s="4">
        <v>110</v>
      </c>
      <c r="E22" s="8" t="s">
        <v>41</v>
      </c>
      <c r="F22" s="7" t="s">
        <v>102</v>
      </c>
      <c r="G22" s="8" t="s">
        <v>103</v>
      </c>
      <c r="H22" s="7" t="str">
        <f>"000068"</f>
        <v>000068</v>
      </c>
      <c r="I22" s="6">
        <v>42947</v>
      </c>
      <c r="J22" s="7" t="str">
        <f>"000146"</f>
        <v>000146</v>
      </c>
      <c r="K22" s="6">
        <v>43363</v>
      </c>
      <c r="L22" s="7" t="str">
        <f>"000139"</f>
        <v>000139</v>
      </c>
      <c r="M22" s="6">
        <v>43365</v>
      </c>
      <c r="N22" s="7">
        <v>16</v>
      </c>
      <c r="O22" s="7" t="str">
        <f>"006094"</f>
        <v>006094</v>
      </c>
      <c r="P22" s="6">
        <v>43775</v>
      </c>
      <c r="Q22" s="9">
        <v>2.2962099999999999</v>
      </c>
      <c r="R22" s="9">
        <v>0.11794</v>
      </c>
      <c r="S22" s="9">
        <v>2.1782699999999999</v>
      </c>
      <c r="T22" s="7">
        <v>13</v>
      </c>
      <c r="U22" s="6">
        <v>43777</v>
      </c>
      <c r="V22" s="7">
        <v>9448537899</v>
      </c>
      <c r="W22" s="8" t="s">
        <v>104</v>
      </c>
      <c r="X22" s="7" t="s">
        <v>91</v>
      </c>
      <c r="Y22" s="8" t="s">
        <v>92</v>
      </c>
      <c r="Z22" s="7" t="s">
        <v>33</v>
      </c>
      <c r="AA22" s="8" t="s">
        <v>34</v>
      </c>
      <c r="AB22" s="9">
        <v>2.2962099999999999E-2</v>
      </c>
    </row>
    <row r="23" spans="1:28" x14ac:dyDescent="0.35">
      <c r="A23" s="4">
        <v>3715</v>
      </c>
      <c r="B23" s="5" t="s">
        <v>105</v>
      </c>
      <c r="C23" s="6">
        <v>43816</v>
      </c>
      <c r="D23" s="4">
        <v>110</v>
      </c>
      <c r="E23" s="8" t="s">
        <v>41</v>
      </c>
      <c r="F23" s="7" t="s">
        <v>106</v>
      </c>
      <c r="G23" s="8" t="s">
        <v>107</v>
      </c>
      <c r="H23" s="7" t="str">
        <f>"000051"</f>
        <v>000051</v>
      </c>
      <c r="I23" s="6">
        <v>43734</v>
      </c>
      <c r="J23" s="7" t="str">
        <f>"000044"</f>
        <v>000044</v>
      </c>
      <c r="K23" s="6">
        <v>43735</v>
      </c>
      <c r="L23" s="7" t="str">
        <f>"000087"</f>
        <v>000087</v>
      </c>
      <c r="M23" s="6">
        <v>43735</v>
      </c>
      <c r="N23" s="7">
        <v>18</v>
      </c>
      <c r="O23" s="7" t="str">
        <f>"006733"</f>
        <v>006733</v>
      </c>
      <c r="P23" s="6">
        <v>43810</v>
      </c>
      <c r="Q23" s="9">
        <v>98.284620000000004</v>
      </c>
      <c r="R23" s="9">
        <v>11.34221</v>
      </c>
      <c r="S23" s="9">
        <v>86.942409999999995</v>
      </c>
      <c r="T23" s="7">
        <v>13</v>
      </c>
      <c r="U23" s="6">
        <v>43816</v>
      </c>
      <c r="V23" s="7">
        <v>9148515184</v>
      </c>
      <c r="W23" s="8" t="s">
        <v>40</v>
      </c>
      <c r="X23" s="7" t="s">
        <v>108</v>
      </c>
      <c r="Y23" s="8" t="s">
        <v>109</v>
      </c>
      <c r="Z23" s="7" t="s">
        <v>36</v>
      </c>
      <c r="AA23" s="8" t="s">
        <v>35</v>
      </c>
      <c r="AB23" s="9">
        <v>0.9828462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2020-01-30T06:27:12Z</dcterms:modified>
</cp:coreProperties>
</file>