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1" l="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<sst xmlns="http://schemas.openxmlformats.org/spreadsheetml/2006/main" count="208" uniqueCount="97">
  <si>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</si>
  <si>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</si>
  <si>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</si>
  <si>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</si>
  <si>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</si>
  <si>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</si>
  <si>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</si>
  <si>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</si>
  <si>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</si>
  <si>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</si>
  <si>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</si>
  <si>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</si>
  <si>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</si>
  <si>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</si>
  <si>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</si>
  <si>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</si>
  <si>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</si>
  <si>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</si>
  <si>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</si>
  <si>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</si>
  <si>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</si>
  <si>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</si>
  <si>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</si>
  <si>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</si>
  <si>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</si>
  <si>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</si>
  <si>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</si>
  <si>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</si>
  <si>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</si>
  <si>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P1771</t>
  </si>
  <si>
    <t>Zone Works - POW Works</t>
  </si>
  <si>
    <t>May</t>
  </si>
  <si>
    <t>ddo089</t>
  </si>
  <si>
    <t xml:space="preserve"> Assistant Executive Engineer Electrical East Zone</t>
  </si>
  <si>
    <t>M and R to Street Lights - Replacement of Burnt Bulbs etc. (Package)</t>
  </si>
  <si>
    <t>P0300</t>
  </si>
  <si>
    <t>P0298</t>
  </si>
  <si>
    <t>M and R to Electrical Installations in Parks and Gardens, Playgrounds, Burial Grounds</t>
  </si>
  <si>
    <t>Shantala Nagara</t>
  </si>
  <si>
    <t>111-17-000026</t>
  </si>
  <si>
    <t>Providing of submersible pumps and its accessories in Public Utility Building in ward no 111</t>
  </si>
  <si>
    <t>M/s.P.K.Enterprises</t>
  </si>
  <si>
    <t>P0294</t>
  </si>
  <si>
    <t>M and R to Electrical Inst in BMP Buildings, Schools, M.Homes, Community Halls, Markets and Others</t>
  </si>
  <si>
    <t>111-17-000015</t>
  </si>
  <si>
    <t>Providing Annual Maintenance to fire and water Pumpsets and CCTV,s in Public utility Building and Mayo Hall in ward no 111</t>
  </si>
  <si>
    <t>M/s Power-tech Electriclas</t>
  </si>
  <si>
    <t>P1785</t>
  </si>
  <si>
    <t>Nethaji Subhash Chandra Bose / PUB</t>
  </si>
  <si>
    <t>111-17-000010</t>
  </si>
  <si>
    <t>Annual maintainance (Repairs and Servicing) of 250 KVA, 180 kVA and 150 kVA D.G Sets in Public utility building in ward no 111</t>
  </si>
  <si>
    <t>111-16-000003</t>
  </si>
  <si>
    <t>Operation and Maintenance of street lights at Shanthala nagara area ward no 111 Package E27 for one year.</t>
  </si>
  <si>
    <t>M/s.S.M.S Electricals</t>
  </si>
  <si>
    <t>111-17-000031</t>
  </si>
  <si>
    <t>Providing of Aerial bunch cable/ACSR and control switches to major roads in Shanthinagara Constituency</t>
  </si>
  <si>
    <t>P1517</t>
  </si>
  <si>
    <t>Upgrading Street Lighting of Bangalore - Major Roads</t>
  </si>
  <si>
    <t>111-18-000001</t>
  </si>
  <si>
    <t>Emergency works in Preparation of Ground for Celebration of Independence Day on 15-08-2017 at Manikshaw Parade Ground Bangalore in ward no 111 Shantalangar for the Financial year 2017-18</t>
  </si>
  <si>
    <t>S NARAYANA</t>
  </si>
  <si>
    <t>P0017</t>
  </si>
  <si>
    <t>Republic , Independence Day Celebrations</t>
  </si>
  <si>
    <t>ddo085</t>
  </si>
  <si>
    <t xml:space="preserve"> Assistant Executive Engineer Shanthinagar East Zone</t>
  </si>
  <si>
    <t>111-17-000033</t>
  </si>
  <si>
    <t>REPLACEMENT OF BURNTOUT UG CABLE MCBS AND TIMERS TO ELECTRICAL INSTALLATIONS IN PARKS PLAY GROUNDS AND BURIAL GROUNS IN SHANTHI NAGAR CONSTITUENCY</t>
  </si>
  <si>
    <t xml:space="preserve">M/s P.K Enterprises  </t>
  </si>
  <si>
    <t>111-17-000004</t>
  </si>
  <si>
    <t>PROVIDING CC AND IMPROVEMENTS TO ROADS AND DRAINS AT PRIME ROSE CROSS ROADS LINDEN ROAD AND SSURROUNDINGS IN WARD NO 111 SHANTHALANAGARA</t>
  </si>
  <si>
    <t>S NARESHKUMAR</t>
  </si>
  <si>
    <t>Nagarothana Works</t>
  </si>
  <si>
    <t>P3106</t>
  </si>
  <si>
    <t>M Ramesh</t>
  </si>
  <si>
    <t>IMPROVEMENTS TO WHITE TOPPING MAIN ROAD FROM ANIL KUMBLE CIRCLE TO CUBBON ROAD IN WARD NO 111</t>
  </si>
  <si>
    <t>111-16-000016</t>
  </si>
  <si>
    <t>September</t>
  </si>
  <si>
    <t>M RAMESH</t>
  </si>
  <si>
    <t>IMPROVEMNTS AND ASPHALTING TO LAVELLE ROAD AND LALBAGH ROAD FROM DOUBLE ROAD JUNCTION TO RICHMOND ROAD AND RICHMOND ROAD FLYOVER TO VITTAL MALLYA ROAD JUNCTION AND KASTURIBA ROAD CROSS AND WALKER ROAD FROM LAVELLE TO MUSEUM ROAD IN WARD NO 111</t>
  </si>
  <si>
    <t>111-16-000015</t>
  </si>
  <si>
    <t>August</t>
  </si>
  <si>
    <t>Emergency works in Preparation of Ground for Celebration of Republic Day on 26-01-2018 at Manikshaw Parde Ground Bangalore in ward no 111 Shantalanagara for the Financial year 2017-18</t>
  </si>
  <si>
    <t>111-18-000008</t>
  </si>
  <si>
    <t>July</t>
  </si>
  <si>
    <t>November</t>
  </si>
  <si>
    <t>111-17-000017</t>
  </si>
  <si>
    <t>Providing of Lift Operators to Lifts at Public Utility Building in ward no 111</t>
  </si>
  <si>
    <t>M/s.Sri Sai Electricals</t>
  </si>
  <si>
    <t>111-17-000016</t>
  </si>
  <si>
    <t>Providing of Electrical Annual Maintenance of L.T Control Panal, Electrification and transformers to Public utility Building and Mayo Hall in ward no 111</t>
  </si>
  <si>
    <t>111-17-000011</t>
  </si>
  <si>
    <t>Providing Annual maintainance to telephone and Inter net systems in Public Utility building and Mayo Hall in ward no 111</t>
  </si>
  <si>
    <t xml:space="preserve">M/s P.K Enterprises </t>
  </si>
  <si>
    <t>111-16-000006</t>
  </si>
  <si>
    <t>CONCRETING IN ASHOK NAGAR IN WARD NO 111</t>
  </si>
  <si>
    <t>K S VISHWANTHA</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</si>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</sst>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workbookViewId="0">
      <selection activeCell="F4" sqref="F4"/>
    </sheetView>
  </sheetViews>
  <sheetFormatPr defaultRowHeight="14.5" x14ac:dyDescent="0.35"/>
  <cols>
    <col min="1" max="1" width="5" bestFit="1" customWidth="1"/>
    <col min="2" max="2" width="6.26953125" bestFit="1" customWidth="1"/>
    <col min="3" max="3" width="9.54296875" bestFit="1" customWidth="1"/>
    <col min="5" max="5" width="13.26953125" bestFit="1" customWidth="1"/>
    <col min="6" max="6" width="12.0898437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3716</v>
      </c>
      <c r="B2" s="5" t="s">
        <v>28</v>
      </c>
      <c r="C2" s="6">
        <v>43566</v>
      </c>
      <c r="D2" s="7">
        <v>111</v>
      </c>
      <c r="E2" s="8" t="s">
        <v>38</v>
      </c>
      <c r="F2" s="7" t="s">
        <v>39</v>
      </c>
      <c r="G2" s="8" t="s">
        <v>40</v>
      </c>
      <c r="H2" s="7" t="str">
        <f>"000103"</f>
        <v>000103</v>
      </c>
      <c r="I2" s="6">
        <v>43124</v>
      </c>
      <c r="J2" s="7" t="str">
        <f>"000137"</f>
        <v>000137</v>
      </c>
      <c r="K2" s="6">
        <v>43131</v>
      </c>
      <c r="L2" s="7" t="str">
        <f>"000126"</f>
        <v>000126</v>
      </c>
      <c r="M2" s="6">
        <v>43131</v>
      </c>
      <c r="N2" s="7">
        <v>17</v>
      </c>
      <c r="O2" s="7" t="str">
        <f>"000192"</f>
        <v>000192</v>
      </c>
      <c r="P2" s="6">
        <v>43563</v>
      </c>
      <c r="Q2" s="9">
        <v>1.3257300000000001</v>
      </c>
      <c r="R2" s="9">
        <v>9.4399999999999998E-2</v>
      </c>
      <c r="S2" s="9">
        <v>1.23133</v>
      </c>
      <c r="T2" s="7">
        <v>11</v>
      </c>
      <c r="U2" s="6">
        <v>43566</v>
      </c>
      <c r="V2" s="7">
        <v>9448537899</v>
      </c>
      <c r="W2" s="8" t="s">
        <v>41</v>
      </c>
      <c r="X2" s="7" t="s">
        <v>42</v>
      </c>
      <c r="Y2" s="8" t="s">
        <v>43</v>
      </c>
      <c r="Z2" s="7" t="s">
        <v>32</v>
      </c>
      <c r="AA2" s="8" t="s">
        <v>33</v>
      </c>
      <c r="AB2" s="9">
        <f t="shared" ref="AB2:AB13" si="0">Q2/100</f>
        <v>1.3257300000000001E-2</v>
      </c>
    </row>
    <row r="3" spans="1:28" x14ac:dyDescent="0.35">
      <c r="A3" s="4">
        <v>3717</v>
      </c>
      <c r="B3" s="5" t="s">
        <v>28</v>
      </c>
      <c r="C3" s="6">
        <v>43566</v>
      </c>
      <c r="D3" s="7">
        <v>111</v>
      </c>
      <c r="E3" s="8" t="s">
        <v>38</v>
      </c>
      <c r="F3" s="7" t="s">
        <v>44</v>
      </c>
      <c r="G3" s="8" t="s">
        <v>45</v>
      </c>
      <c r="H3" s="7" t="str">
        <f>"000041"</f>
        <v>000041</v>
      </c>
      <c r="I3" s="6">
        <v>42947</v>
      </c>
      <c r="J3" s="7" t="str">
        <f>"000001"</f>
        <v>000001</v>
      </c>
      <c r="K3" s="6">
        <v>43193</v>
      </c>
      <c r="L3" s="7" t="str">
        <f>"000001"</f>
        <v>000001</v>
      </c>
      <c r="M3" s="6">
        <v>43194</v>
      </c>
      <c r="N3" s="7">
        <v>17</v>
      </c>
      <c r="O3" s="7" t="str">
        <f>"000265"</f>
        <v>000265</v>
      </c>
      <c r="P3" s="6">
        <v>43564</v>
      </c>
      <c r="Q3" s="9">
        <v>1.9965999999999999</v>
      </c>
      <c r="R3" s="9">
        <v>0.20124</v>
      </c>
      <c r="S3" s="9">
        <v>1.7953600000000001</v>
      </c>
      <c r="T3" s="7">
        <v>11</v>
      </c>
      <c r="U3" s="6">
        <v>43566</v>
      </c>
      <c r="V3" s="7">
        <v>9901801661</v>
      </c>
      <c r="W3" s="8" t="s">
        <v>46</v>
      </c>
      <c r="X3" s="7" t="s">
        <v>47</v>
      </c>
      <c r="Y3" s="8" t="s">
        <v>48</v>
      </c>
      <c r="Z3" s="7" t="s">
        <v>32</v>
      </c>
      <c r="AA3" s="8" t="s">
        <v>33</v>
      </c>
      <c r="AB3" s="9">
        <f t="shared" si="0"/>
        <v>1.9965999999999998E-2</v>
      </c>
    </row>
    <row r="4" spans="1:28" x14ac:dyDescent="0.35">
      <c r="A4" s="4">
        <v>3718</v>
      </c>
      <c r="B4" s="5" t="s">
        <v>28</v>
      </c>
      <c r="C4" s="6">
        <v>43566</v>
      </c>
      <c r="D4" s="7">
        <v>111</v>
      </c>
      <c r="E4" s="8" t="s">
        <v>38</v>
      </c>
      <c r="F4" s="7" t="s">
        <v>49</v>
      </c>
      <c r="G4" s="8" t="s">
        <v>50</v>
      </c>
      <c r="H4" s="7" t="str">
        <f>"000054"</f>
        <v>000054</v>
      </c>
      <c r="I4" s="6">
        <v>42947</v>
      </c>
      <c r="J4" s="7" t="str">
        <f>"000026"</f>
        <v>000026</v>
      </c>
      <c r="K4" s="6">
        <v>43215</v>
      </c>
      <c r="L4" s="7" t="str">
        <f>"000025"</f>
        <v>000025</v>
      </c>
      <c r="M4" s="6">
        <v>43215</v>
      </c>
      <c r="N4" s="7">
        <v>17</v>
      </c>
      <c r="O4" s="7" t="str">
        <f>"000274"</f>
        <v>000274</v>
      </c>
      <c r="P4" s="6">
        <v>43564</v>
      </c>
      <c r="Q4" s="9">
        <v>0.65937999999999997</v>
      </c>
      <c r="R4" s="9">
        <v>4.8349999999999997E-2</v>
      </c>
      <c r="S4" s="9">
        <v>0.61102999999999996</v>
      </c>
      <c r="T4" s="7">
        <v>11</v>
      </c>
      <c r="U4" s="6">
        <v>43566</v>
      </c>
      <c r="V4" s="7">
        <v>9901801661</v>
      </c>
      <c r="W4" s="8" t="s">
        <v>46</v>
      </c>
      <c r="X4" s="7" t="s">
        <v>47</v>
      </c>
      <c r="Y4" s="8" t="s">
        <v>48</v>
      </c>
      <c r="Z4" s="7" t="s">
        <v>32</v>
      </c>
      <c r="AA4" s="8" t="s">
        <v>33</v>
      </c>
      <c r="AB4" s="9">
        <f t="shared" si="0"/>
        <v>6.5937999999999995E-3</v>
      </c>
    </row>
    <row r="5" spans="1:28" x14ac:dyDescent="0.35">
      <c r="A5" s="4">
        <v>3719</v>
      </c>
      <c r="B5" s="5" t="s">
        <v>28</v>
      </c>
      <c r="C5" s="6">
        <v>43567</v>
      </c>
      <c r="D5" s="7">
        <v>111</v>
      </c>
      <c r="E5" s="8" t="s">
        <v>38</v>
      </c>
      <c r="F5" s="7" t="s">
        <v>51</v>
      </c>
      <c r="G5" s="8" t="s">
        <v>52</v>
      </c>
      <c r="H5" s="7" t="str">
        <f>"000064"</f>
        <v>000064</v>
      </c>
      <c r="I5" s="6">
        <v>42947</v>
      </c>
      <c r="J5" s="7" t="str">
        <f>"000219"</f>
        <v>000219</v>
      </c>
      <c r="K5" s="6">
        <v>43508</v>
      </c>
      <c r="L5" s="7" t="str">
        <f>"000218"</f>
        <v>000218</v>
      </c>
      <c r="M5" s="6">
        <v>43508</v>
      </c>
      <c r="N5" s="7">
        <v>16</v>
      </c>
      <c r="O5" s="7" t="str">
        <f>"001001"</f>
        <v>001001</v>
      </c>
      <c r="P5" s="6">
        <v>43579</v>
      </c>
      <c r="Q5" s="9">
        <v>11.42271</v>
      </c>
      <c r="R5" s="9">
        <v>0.96960999999999997</v>
      </c>
      <c r="S5" s="9">
        <v>10.453099999999999</v>
      </c>
      <c r="T5" s="7">
        <v>17</v>
      </c>
      <c r="U5" s="6">
        <v>43567</v>
      </c>
      <c r="V5" s="7">
        <v>9901967054</v>
      </c>
      <c r="W5" s="8" t="s">
        <v>53</v>
      </c>
      <c r="X5" s="7" t="s">
        <v>35</v>
      </c>
      <c r="Y5" s="8" t="s">
        <v>34</v>
      </c>
      <c r="Z5" s="7" t="s">
        <v>32</v>
      </c>
      <c r="AA5" s="8" t="s">
        <v>33</v>
      </c>
      <c r="AB5" s="9">
        <f t="shared" si="0"/>
        <v>0.1142271</v>
      </c>
    </row>
    <row r="6" spans="1:28" x14ac:dyDescent="0.35">
      <c r="A6" s="4">
        <v>3720</v>
      </c>
      <c r="B6" s="5" t="s">
        <v>28</v>
      </c>
      <c r="C6" s="6">
        <v>43575</v>
      </c>
      <c r="D6" s="7">
        <v>111</v>
      </c>
      <c r="E6" s="8" t="s">
        <v>38</v>
      </c>
      <c r="F6" s="7" t="s">
        <v>54</v>
      </c>
      <c r="G6" s="8" t="s">
        <v>55</v>
      </c>
      <c r="H6" s="7" t="str">
        <f>"000037"</f>
        <v>000037</v>
      </c>
      <c r="I6" s="6">
        <v>42947</v>
      </c>
      <c r="J6" s="7" t="str">
        <f>"000165"</f>
        <v>000165</v>
      </c>
      <c r="K6" s="6">
        <v>43145</v>
      </c>
      <c r="L6" s="7" t="str">
        <f>"000156"</f>
        <v>000156</v>
      </c>
      <c r="M6" s="6">
        <v>43146</v>
      </c>
      <c r="N6" s="7">
        <v>17</v>
      </c>
      <c r="O6" s="7" t="str">
        <f>"000499"</f>
        <v>000499</v>
      </c>
      <c r="P6" s="6">
        <v>43567</v>
      </c>
      <c r="Q6" s="9">
        <v>1.88602</v>
      </c>
      <c r="R6" s="9">
        <v>9.9940000000000001E-2</v>
      </c>
      <c r="S6" s="9">
        <v>1.7860799999999999</v>
      </c>
      <c r="T6" s="7">
        <v>21</v>
      </c>
      <c r="U6" s="6">
        <v>43575</v>
      </c>
      <c r="V6" s="7">
        <v>9901801661</v>
      </c>
      <c r="W6" s="8" t="s">
        <v>46</v>
      </c>
      <c r="X6" s="7" t="s">
        <v>56</v>
      </c>
      <c r="Y6" s="8" t="s">
        <v>57</v>
      </c>
      <c r="Z6" s="7" t="s">
        <v>32</v>
      </c>
      <c r="AA6" s="8" t="s">
        <v>33</v>
      </c>
      <c r="AB6" s="9">
        <f t="shared" si="0"/>
        <v>1.8860200000000001E-2</v>
      </c>
    </row>
    <row r="7" spans="1:28" x14ac:dyDescent="0.35">
      <c r="A7" s="4">
        <v>3721</v>
      </c>
      <c r="B7" s="5" t="s">
        <v>28</v>
      </c>
      <c r="C7" s="6">
        <v>43580</v>
      </c>
      <c r="D7" s="7">
        <v>111</v>
      </c>
      <c r="E7" s="8" t="s">
        <v>38</v>
      </c>
      <c r="F7" s="7" t="s">
        <v>51</v>
      </c>
      <c r="G7" s="8" t="s">
        <v>52</v>
      </c>
      <c r="H7" s="7" t="str">
        <f>"000064"</f>
        <v>000064</v>
      </c>
      <c r="I7" s="6">
        <v>42947</v>
      </c>
      <c r="J7" s="7" t="str">
        <f>"000219"</f>
        <v>000219</v>
      </c>
      <c r="K7" s="6">
        <v>43508</v>
      </c>
      <c r="L7" s="7" t="str">
        <f>"000218"</f>
        <v>000218</v>
      </c>
      <c r="M7" s="6">
        <v>43508</v>
      </c>
      <c r="N7" s="7">
        <v>16</v>
      </c>
      <c r="O7" s="7" t="str">
        <f>"001001"</f>
        <v>001001</v>
      </c>
      <c r="P7" s="6">
        <v>43579</v>
      </c>
      <c r="Q7" s="9">
        <v>9.8906100000000006</v>
      </c>
      <c r="R7" s="9">
        <v>1.37113</v>
      </c>
      <c r="S7" s="9">
        <v>8.5194799999999997</v>
      </c>
      <c r="T7" s="7">
        <v>29</v>
      </c>
      <c r="U7" s="6">
        <v>43580</v>
      </c>
      <c r="V7" s="7">
        <v>9901967054</v>
      </c>
      <c r="W7" s="8" t="s">
        <v>53</v>
      </c>
      <c r="X7" s="7" t="s">
        <v>35</v>
      </c>
      <c r="Y7" s="8" t="s">
        <v>34</v>
      </c>
      <c r="Z7" s="7" t="s">
        <v>32</v>
      </c>
      <c r="AA7" s="8" t="s">
        <v>33</v>
      </c>
      <c r="AB7" s="9">
        <f t="shared" si="0"/>
        <v>9.8906100000000011E-2</v>
      </c>
    </row>
    <row r="8" spans="1:28" x14ac:dyDescent="0.35">
      <c r="A8" s="4">
        <v>3722</v>
      </c>
      <c r="B8" s="5" t="s">
        <v>31</v>
      </c>
      <c r="C8" s="6">
        <v>43602</v>
      </c>
      <c r="D8" s="7">
        <v>111</v>
      </c>
      <c r="E8" s="8" t="s">
        <v>38</v>
      </c>
      <c r="F8" s="7" t="s">
        <v>58</v>
      </c>
      <c r="G8" s="8" t="s">
        <v>59</v>
      </c>
      <c r="H8" s="7" t="str">
        <f>"000033"</f>
        <v>000033</v>
      </c>
      <c r="I8" s="6">
        <v>42992</v>
      </c>
      <c r="J8" s="7" t="str">
        <f>"000010"</f>
        <v>000010</v>
      </c>
      <c r="K8" s="6">
        <v>43000</v>
      </c>
      <c r="L8" s="7" t="str">
        <f>"000027"</f>
        <v>000027</v>
      </c>
      <c r="M8" s="6">
        <v>43000</v>
      </c>
      <c r="N8" s="7">
        <v>18</v>
      </c>
      <c r="O8" s="7" t="str">
        <f>"001566"</f>
        <v>001566</v>
      </c>
      <c r="P8" s="6">
        <v>43599</v>
      </c>
      <c r="Q8" s="9">
        <v>9.2659000000000002</v>
      </c>
      <c r="R8" s="9">
        <v>0.56535000000000002</v>
      </c>
      <c r="S8" s="9">
        <v>8.7005499999999998</v>
      </c>
      <c r="T8" s="7">
        <v>49</v>
      </c>
      <c r="U8" s="6">
        <v>43602</v>
      </c>
      <c r="V8" s="7">
        <v>8022975812</v>
      </c>
      <c r="W8" s="8" t="s">
        <v>60</v>
      </c>
      <c r="X8" s="7" t="s">
        <v>61</v>
      </c>
      <c r="Y8" s="8" t="s">
        <v>62</v>
      </c>
      <c r="Z8" s="7" t="s">
        <v>63</v>
      </c>
      <c r="AA8" s="8" t="s">
        <v>64</v>
      </c>
      <c r="AB8" s="9">
        <f t="shared" si="0"/>
        <v>9.2659000000000005E-2</v>
      </c>
    </row>
    <row r="9" spans="1:28" x14ac:dyDescent="0.35">
      <c r="A9" s="4">
        <v>3723</v>
      </c>
      <c r="B9" s="5" t="s">
        <v>31</v>
      </c>
      <c r="C9" s="6">
        <v>43614</v>
      </c>
      <c r="D9" s="7">
        <v>111</v>
      </c>
      <c r="E9" s="8" t="s">
        <v>38</v>
      </c>
      <c r="F9" s="7" t="s">
        <v>65</v>
      </c>
      <c r="G9" s="8" t="s">
        <v>66</v>
      </c>
      <c r="H9" s="7" t="str">
        <f>"000069"</f>
        <v>000069</v>
      </c>
      <c r="I9" s="6">
        <v>42947</v>
      </c>
      <c r="J9" s="7" t="str">
        <f>"000064"</f>
        <v>000064</v>
      </c>
      <c r="K9" s="6">
        <v>43279</v>
      </c>
      <c r="L9" s="7" t="str">
        <f>"000064"</f>
        <v>000064</v>
      </c>
      <c r="M9" s="6">
        <v>43279</v>
      </c>
      <c r="N9" s="7">
        <v>17</v>
      </c>
      <c r="O9" s="7" t="str">
        <f>"002077"</f>
        <v>002077</v>
      </c>
      <c r="P9" s="6">
        <v>43610</v>
      </c>
      <c r="Q9" s="9">
        <v>1.65602</v>
      </c>
      <c r="R9" s="9">
        <v>0.11990000000000001</v>
      </c>
      <c r="S9" s="9">
        <v>1.5361199999999999</v>
      </c>
      <c r="T9" s="7">
        <v>64</v>
      </c>
      <c r="U9" s="6">
        <v>43614</v>
      </c>
      <c r="V9" s="7">
        <v>9448537899</v>
      </c>
      <c r="W9" s="8" t="s">
        <v>67</v>
      </c>
      <c r="X9" s="7" t="s">
        <v>36</v>
      </c>
      <c r="Y9" s="8" t="s">
        <v>37</v>
      </c>
      <c r="Z9" s="7" t="s">
        <v>32</v>
      </c>
      <c r="AA9" s="8" t="s">
        <v>33</v>
      </c>
      <c r="AB9" s="9">
        <f t="shared" si="0"/>
        <v>1.6560200000000001E-2</v>
      </c>
    </row>
    <row r="10" spans="1:28" x14ac:dyDescent="0.35">
      <c r="A10" s="4">
        <v>3724</v>
      </c>
      <c r="B10" s="5" t="s">
        <v>31</v>
      </c>
      <c r="C10" s="6">
        <v>43615</v>
      </c>
      <c r="D10" s="7">
        <v>111</v>
      </c>
      <c r="E10" s="8" t="s">
        <v>38</v>
      </c>
      <c r="F10" s="7" t="s">
        <v>68</v>
      </c>
      <c r="G10" s="8" t="s">
        <v>69</v>
      </c>
      <c r="H10" s="7" t="str">
        <f>"000076"</f>
        <v>000076</v>
      </c>
      <c r="I10" s="6">
        <v>43068</v>
      </c>
      <c r="J10" s="7" t="str">
        <f>"000016"</f>
        <v>000016</v>
      </c>
      <c r="K10" s="6">
        <v>43068</v>
      </c>
      <c r="L10" s="7" t="str">
        <f>"000065"</f>
        <v>000065</v>
      </c>
      <c r="M10" s="6">
        <v>43068</v>
      </c>
      <c r="N10" s="7">
        <v>17</v>
      </c>
      <c r="O10" s="7" t="str">
        <f>"002226"</f>
        <v>002226</v>
      </c>
      <c r="P10" s="6">
        <v>43613</v>
      </c>
      <c r="Q10" s="9">
        <v>38.917999999999999</v>
      </c>
      <c r="R10" s="9">
        <v>1.8781699999999999</v>
      </c>
      <c r="S10" s="9">
        <v>37.039830000000002</v>
      </c>
      <c r="T10" s="7">
        <v>65</v>
      </c>
      <c r="U10" s="6">
        <v>43615</v>
      </c>
      <c r="V10" s="7">
        <v>8022975812</v>
      </c>
      <c r="W10" s="8" t="s">
        <v>70</v>
      </c>
      <c r="X10" s="7" t="s">
        <v>29</v>
      </c>
      <c r="Y10" s="8" t="s">
        <v>30</v>
      </c>
      <c r="Z10" s="7" t="s">
        <v>63</v>
      </c>
      <c r="AA10" s="8" t="s">
        <v>64</v>
      </c>
      <c r="AB10" s="9">
        <f t="shared" si="0"/>
        <v>0.38917999999999997</v>
      </c>
    </row>
    <row r="11" spans="1:28" x14ac:dyDescent="0.35">
      <c r="A11" s="4">
        <v>3725</v>
      </c>
      <c r="B11" s="5" t="s">
        <v>83</v>
      </c>
      <c r="C11" s="6">
        <v>43677</v>
      </c>
      <c r="D11" s="7">
        <v>111</v>
      </c>
      <c r="E11" s="8" t="s">
        <v>38</v>
      </c>
      <c r="F11" s="7" t="s">
        <v>82</v>
      </c>
      <c r="G11" s="10" t="s">
        <v>81</v>
      </c>
      <c r="H11" s="7" t="str">
        <f>"000122"</f>
        <v>000122</v>
      </c>
      <c r="I11" s="6">
        <v>43158</v>
      </c>
      <c r="J11" s="7" t="str">
        <f>"000031"</f>
        <v>000031</v>
      </c>
      <c r="K11" s="6">
        <v>43158</v>
      </c>
      <c r="L11" s="7" t="str">
        <f>"000112"</f>
        <v>000112</v>
      </c>
      <c r="M11" s="6">
        <v>43158</v>
      </c>
      <c r="N11" s="7">
        <v>18</v>
      </c>
      <c r="O11" s="7" t="str">
        <f>"004064"</f>
        <v>004064</v>
      </c>
      <c r="P11" s="6">
        <v>43672</v>
      </c>
      <c r="Q11" s="11">
        <v>9.7212999999999994</v>
      </c>
      <c r="R11" s="11">
        <v>0.39874999999999999</v>
      </c>
      <c r="S11" s="11">
        <v>9.3225499999999997</v>
      </c>
      <c r="T11" s="7">
        <v>135</v>
      </c>
      <c r="U11" s="6">
        <v>43677</v>
      </c>
      <c r="V11" s="7">
        <v>8022975812</v>
      </c>
      <c r="W11" s="10" t="s">
        <v>60</v>
      </c>
      <c r="X11" s="7" t="s">
        <v>61</v>
      </c>
      <c r="Y11" s="10" t="s">
        <v>62</v>
      </c>
      <c r="Z11" s="7" t="s">
        <v>63</v>
      </c>
      <c r="AA11" s="10" t="s">
        <v>64</v>
      </c>
      <c r="AB11" s="11">
        <f t="shared" si="0"/>
        <v>9.7212999999999994E-2</v>
      </c>
    </row>
    <row r="12" spans="1:28" x14ac:dyDescent="0.35">
      <c r="A12" s="4">
        <v>3726</v>
      </c>
      <c r="B12" s="5" t="s">
        <v>80</v>
      </c>
      <c r="C12" s="6">
        <v>43703</v>
      </c>
      <c r="D12" s="7">
        <v>111</v>
      </c>
      <c r="E12" s="8" t="s">
        <v>38</v>
      </c>
      <c r="F12" s="7" t="s">
        <v>79</v>
      </c>
      <c r="G12" s="10" t="s">
        <v>78</v>
      </c>
      <c r="H12" s="7" t="str">
        <f>"-0-046"</f>
        <v>-0-046</v>
      </c>
      <c r="I12" s="6">
        <v>42704</v>
      </c>
      <c r="J12" s="7" t="str">
        <f>"000027"</f>
        <v>000027</v>
      </c>
      <c r="K12" s="6">
        <v>43682</v>
      </c>
      <c r="L12" s="7" t="str">
        <f>"000067"</f>
        <v>000067</v>
      </c>
      <c r="M12" s="6">
        <v>43682</v>
      </c>
      <c r="N12" s="7">
        <v>16</v>
      </c>
      <c r="O12" s="7" t="str">
        <f>"004587"</f>
        <v>004587</v>
      </c>
      <c r="P12" s="6">
        <v>43694</v>
      </c>
      <c r="Q12" s="11">
        <v>81.943399999999997</v>
      </c>
      <c r="R12" s="11">
        <v>4.4839500000000001</v>
      </c>
      <c r="S12" s="11">
        <v>77.459450000000004</v>
      </c>
      <c r="T12" s="7">
        <v>164</v>
      </c>
      <c r="U12" s="6">
        <v>43703</v>
      </c>
      <c r="V12" s="7">
        <v>8022975812</v>
      </c>
      <c r="W12" s="10" t="s">
        <v>77</v>
      </c>
      <c r="X12" s="7" t="s">
        <v>72</v>
      </c>
      <c r="Y12" s="10" t="s">
        <v>71</v>
      </c>
      <c r="Z12" s="7" t="s">
        <v>63</v>
      </c>
      <c r="AA12" s="10" t="s">
        <v>64</v>
      </c>
      <c r="AB12" s="11">
        <f t="shared" si="0"/>
        <v>0.819434</v>
      </c>
    </row>
    <row r="13" spans="1:28" x14ac:dyDescent="0.35">
      <c r="A13" s="4">
        <v>3727</v>
      </c>
      <c r="B13" s="5" t="s">
        <v>76</v>
      </c>
      <c r="C13" s="6">
        <v>43721</v>
      </c>
      <c r="D13" s="7">
        <v>111</v>
      </c>
      <c r="E13" s="8" t="s">
        <v>38</v>
      </c>
      <c r="F13" s="7" t="s">
        <v>75</v>
      </c>
      <c r="G13" s="10" t="s">
        <v>74</v>
      </c>
      <c r="H13" s="7" t="str">
        <f>"1-0046"</f>
        <v>1-0046</v>
      </c>
      <c r="I13" s="6">
        <v>42704</v>
      </c>
      <c r="J13" s="7" t="str">
        <f>"000026"</f>
        <v>000026</v>
      </c>
      <c r="K13" s="6">
        <v>43680</v>
      </c>
      <c r="L13" s="7" t="str">
        <f>"000066"</f>
        <v>000066</v>
      </c>
      <c r="M13" s="6">
        <v>43680</v>
      </c>
      <c r="N13" s="7">
        <v>16</v>
      </c>
      <c r="O13" s="7" t="str">
        <f>"005064"</f>
        <v>005064</v>
      </c>
      <c r="P13" s="6">
        <v>43720</v>
      </c>
      <c r="Q13" s="11">
        <v>79.949200000000005</v>
      </c>
      <c r="R13" s="11">
        <v>4.3933499999999999</v>
      </c>
      <c r="S13" s="11">
        <v>75.555850000000007</v>
      </c>
      <c r="T13" s="7">
        <v>185</v>
      </c>
      <c r="U13" s="6">
        <v>43721</v>
      </c>
      <c r="V13" s="7">
        <v>8022975812</v>
      </c>
      <c r="W13" s="10" t="s">
        <v>73</v>
      </c>
      <c r="X13" s="7" t="s">
        <v>72</v>
      </c>
      <c r="Y13" s="10" t="s">
        <v>71</v>
      </c>
      <c r="Z13" s="7" t="s">
        <v>63</v>
      </c>
      <c r="AA13" s="10" t="s">
        <v>64</v>
      </c>
      <c r="AB13" s="11">
        <f t="shared" si="0"/>
        <v>0.79949200000000009</v>
      </c>
    </row>
    <row r="14" spans="1:28" x14ac:dyDescent="0.35">
      <c r="A14" s="4">
        <v>3728</v>
      </c>
      <c r="B14" s="5" t="s">
        <v>84</v>
      </c>
      <c r="C14" s="6">
        <v>43777</v>
      </c>
      <c r="D14" s="4">
        <v>111</v>
      </c>
      <c r="E14" s="8" t="s">
        <v>38</v>
      </c>
      <c r="F14" s="7" t="s">
        <v>51</v>
      </c>
      <c r="G14" s="8" t="s">
        <v>52</v>
      </c>
      <c r="H14" s="7" t="str">
        <f>"000064"</f>
        <v>000064</v>
      </c>
      <c r="I14" s="6">
        <v>42947</v>
      </c>
      <c r="J14" s="7" t="str">
        <f>"000107"</f>
        <v>000107</v>
      </c>
      <c r="K14" s="6">
        <v>43753</v>
      </c>
      <c r="L14" s="7" t="str">
        <f>"000107"</f>
        <v>000107</v>
      </c>
      <c r="M14" s="6">
        <v>43753</v>
      </c>
      <c r="N14" s="7">
        <v>16</v>
      </c>
      <c r="O14" s="7" t="str">
        <f>"006148"</f>
        <v>006148</v>
      </c>
      <c r="P14" s="6">
        <v>43776</v>
      </c>
      <c r="Q14" s="9">
        <v>11.303559999999999</v>
      </c>
      <c r="R14" s="9">
        <v>1.59413</v>
      </c>
      <c r="S14" s="9">
        <v>9.7094299999999993</v>
      </c>
      <c r="T14" s="7">
        <v>13</v>
      </c>
      <c r="U14" s="6">
        <v>43777</v>
      </c>
      <c r="V14" s="7">
        <v>9901967054</v>
      </c>
      <c r="W14" s="8" t="s">
        <v>53</v>
      </c>
      <c r="X14" s="7" t="s">
        <v>35</v>
      </c>
      <c r="Y14" s="8" t="s">
        <v>34</v>
      </c>
      <c r="Z14" s="7" t="s">
        <v>32</v>
      </c>
      <c r="AA14" s="8" t="s">
        <v>33</v>
      </c>
      <c r="AB14" s="9">
        <v>0.11303559999999999</v>
      </c>
    </row>
    <row r="15" spans="1:28" x14ac:dyDescent="0.35">
      <c r="A15" s="4">
        <v>3729</v>
      </c>
      <c r="B15" s="5" t="s">
        <v>84</v>
      </c>
      <c r="C15" s="6">
        <v>43777</v>
      </c>
      <c r="D15" s="4">
        <v>111</v>
      </c>
      <c r="E15" s="8" t="s">
        <v>38</v>
      </c>
      <c r="F15" s="7" t="s">
        <v>85</v>
      </c>
      <c r="G15" s="8" t="s">
        <v>86</v>
      </c>
      <c r="H15" s="7" t="str">
        <f>"000053"</f>
        <v>000053</v>
      </c>
      <c r="I15" s="6">
        <v>42947</v>
      </c>
      <c r="J15" s="7" t="str">
        <f>"000078"</f>
        <v>000078</v>
      </c>
      <c r="K15" s="6">
        <v>43711</v>
      </c>
      <c r="L15" s="7" t="str">
        <f>"000078"</f>
        <v>000078</v>
      </c>
      <c r="M15" s="6">
        <v>43711</v>
      </c>
      <c r="N15" s="7">
        <v>17</v>
      </c>
      <c r="O15" s="7" t="str">
        <f>""</f>
        <v/>
      </c>
      <c r="P15" s="6"/>
      <c r="Q15" s="9">
        <v>12.770519999999999</v>
      </c>
      <c r="R15" s="9">
        <v>0.65291999999999994</v>
      </c>
      <c r="S15" s="9">
        <v>12.117599999999999</v>
      </c>
      <c r="T15" s="7">
        <v>13</v>
      </c>
      <c r="U15" s="6">
        <v>43777</v>
      </c>
      <c r="V15" s="7">
        <v>9845239239</v>
      </c>
      <c r="W15" s="8" t="s">
        <v>87</v>
      </c>
      <c r="X15" s="7" t="s">
        <v>47</v>
      </c>
      <c r="Y15" s="8" t="s">
        <v>48</v>
      </c>
      <c r="Z15" s="7" t="s">
        <v>32</v>
      </c>
      <c r="AA15" s="8" t="s">
        <v>33</v>
      </c>
      <c r="AB15" s="9">
        <v>0.12770519999999999</v>
      </c>
    </row>
    <row r="16" spans="1:28" x14ac:dyDescent="0.35">
      <c r="A16" s="4">
        <v>3730</v>
      </c>
      <c r="B16" s="5" t="s">
        <v>84</v>
      </c>
      <c r="C16" s="6">
        <v>43777</v>
      </c>
      <c r="D16" s="4">
        <v>111</v>
      </c>
      <c r="E16" s="8" t="s">
        <v>38</v>
      </c>
      <c r="F16" s="7" t="s">
        <v>88</v>
      </c>
      <c r="G16" s="8" t="s">
        <v>89</v>
      </c>
      <c r="H16" s="7" t="str">
        <f>"000051"</f>
        <v>000051</v>
      </c>
      <c r="I16" s="6">
        <v>42947</v>
      </c>
      <c r="J16" s="7" t="str">
        <f>"000081"</f>
        <v>000081</v>
      </c>
      <c r="K16" s="6">
        <v>43725</v>
      </c>
      <c r="L16" s="7" t="str">
        <f>"000081"</f>
        <v>000081</v>
      </c>
      <c r="M16" s="6">
        <v>43725</v>
      </c>
      <c r="N16" s="7">
        <v>17</v>
      </c>
      <c r="O16" s="7" t="str">
        <f>""</f>
        <v/>
      </c>
      <c r="P16" s="6"/>
      <c r="Q16" s="9">
        <v>12.21109</v>
      </c>
      <c r="R16" s="9">
        <v>0.77432999999999996</v>
      </c>
      <c r="S16" s="9">
        <v>11.43676</v>
      </c>
      <c r="T16" s="7">
        <v>13</v>
      </c>
      <c r="U16" s="6">
        <v>43777</v>
      </c>
      <c r="V16" s="7">
        <v>9845239239</v>
      </c>
      <c r="W16" s="8" t="s">
        <v>87</v>
      </c>
      <c r="X16" s="7" t="s">
        <v>47</v>
      </c>
      <c r="Y16" s="8" t="s">
        <v>48</v>
      </c>
      <c r="Z16" s="7" t="s">
        <v>32</v>
      </c>
      <c r="AA16" s="8" t="s">
        <v>33</v>
      </c>
      <c r="AB16" s="9">
        <v>0.12211090000000001</v>
      </c>
    </row>
    <row r="17" spans="1:28" x14ac:dyDescent="0.35">
      <c r="A17" s="4">
        <v>3731</v>
      </c>
      <c r="B17" s="5" t="s">
        <v>84</v>
      </c>
      <c r="C17" s="6">
        <v>43777</v>
      </c>
      <c r="D17" s="4">
        <v>111</v>
      </c>
      <c r="E17" s="8" t="s">
        <v>38</v>
      </c>
      <c r="F17" s="7" t="s">
        <v>90</v>
      </c>
      <c r="G17" s="8" t="s">
        <v>91</v>
      </c>
      <c r="H17" s="7" t="str">
        <f>"000066"</f>
        <v>000066</v>
      </c>
      <c r="I17" s="6">
        <v>42947</v>
      </c>
      <c r="J17" s="7" t="str">
        <f>"000143"</f>
        <v>000143</v>
      </c>
      <c r="K17" s="6">
        <v>43363</v>
      </c>
      <c r="L17" s="7" t="str">
        <f>"000142"</f>
        <v>000142</v>
      </c>
      <c r="M17" s="6">
        <v>43365</v>
      </c>
      <c r="N17" s="7">
        <v>17</v>
      </c>
      <c r="O17" s="7" t="str">
        <f>"006098"</f>
        <v>006098</v>
      </c>
      <c r="P17" s="6">
        <v>43775</v>
      </c>
      <c r="Q17" s="9">
        <v>1.1390800000000001</v>
      </c>
      <c r="R17" s="9">
        <v>7.7520000000000006E-2</v>
      </c>
      <c r="S17" s="9">
        <v>1.0615600000000001</v>
      </c>
      <c r="T17" s="7">
        <v>13</v>
      </c>
      <c r="U17" s="6">
        <v>43777</v>
      </c>
      <c r="V17" s="7">
        <v>9448537899</v>
      </c>
      <c r="W17" s="8" t="s">
        <v>92</v>
      </c>
      <c r="X17" s="7" t="s">
        <v>47</v>
      </c>
      <c r="Y17" s="8" t="s">
        <v>48</v>
      </c>
      <c r="Z17" s="7" t="s">
        <v>32</v>
      </c>
      <c r="AA17" s="8" t="s">
        <v>33</v>
      </c>
      <c r="AB17" s="9">
        <v>1.1390800000000001E-2</v>
      </c>
    </row>
    <row r="18" spans="1:28" x14ac:dyDescent="0.35">
      <c r="A18" s="4">
        <v>3732</v>
      </c>
      <c r="B18" s="5" t="s">
        <v>84</v>
      </c>
      <c r="C18" s="6">
        <v>43796</v>
      </c>
      <c r="D18" s="4">
        <v>111</v>
      </c>
      <c r="E18" s="8" t="s">
        <v>38</v>
      </c>
      <c r="F18" s="7" t="s">
        <v>93</v>
      </c>
      <c r="G18" s="8" t="s">
        <v>94</v>
      </c>
      <c r="H18" s="7" t="str">
        <f>"000038"</f>
        <v>000038</v>
      </c>
      <c r="I18" s="6">
        <v>42486</v>
      </c>
      <c r="J18" s="7" t="str">
        <f>"000001"</f>
        <v>000001</v>
      </c>
      <c r="K18" s="6">
        <v>43222</v>
      </c>
      <c r="L18" s="7" t="str">
        <f>"000004"</f>
        <v>000004</v>
      </c>
      <c r="M18" s="6">
        <v>43222</v>
      </c>
      <c r="N18" s="7">
        <v>16</v>
      </c>
      <c r="O18" s="7" t="str">
        <f>"006405"</f>
        <v>006405</v>
      </c>
      <c r="P18" s="6">
        <v>43795</v>
      </c>
      <c r="Q18" s="9">
        <v>13.864599999999999</v>
      </c>
      <c r="R18" s="9">
        <v>0.77629999999999999</v>
      </c>
      <c r="S18" s="9">
        <v>13.0883</v>
      </c>
      <c r="T18" s="7">
        <v>13</v>
      </c>
      <c r="U18" s="6">
        <v>43796</v>
      </c>
      <c r="V18" s="7">
        <v>8022975812</v>
      </c>
      <c r="W18" s="8" t="s">
        <v>95</v>
      </c>
      <c r="X18" s="7" t="s">
        <v>29</v>
      </c>
      <c r="Y18" s="8" t="s">
        <v>30</v>
      </c>
      <c r="Z18" s="7" t="s">
        <v>63</v>
      </c>
      <c r="AA18" s="8" t="s">
        <v>64</v>
      </c>
      <c r="AB18" s="9">
        <v>0.13864599999999999</v>
      </c>
    </row>
    <row r="19" spans="1:28" x14ac:dyDescent="0.35">
      <c r="A19" s="4">
        <v>3733</v>
      </c>
      <c r="B19" s="5" t="s">
        <v>96</v>
      </c>
      <c r="C19" s="6">
        <v>43809</v>
      </c>
      <c r="D19" s="4">
        <v>111</v>
      </c>
      <c r="E19" s="8" t="s">
        <v>38</v>
      </c>
      <c r="F19" s="7" t="s">
        <v>65</v>
      </c>
      <c r="G19" s="8" t="s">
        <v>66</v>
      </c>
      <c r="H19" s="7" t="str">
        <f>"000069"</f>
        <v>000069</v>
      </c>
      <c r="I19" s="6">
        <v>42947</v>
      </c>
      <c r="J19" s="7" t="str">
        <f>"000147"</f>
        <v>000147</v>
      </c>
      <c r="K19" s="6">
        <v>43365</v>
      </c>
      <c r="L19" s="7" t="str">
        <f>"000149"</f>
        <v>000149</v>
      </c>
      <c r="M19" s="6">
        <v>43371</v>
      </c>
      <c r="N19" s="7">
        <v>17</v>
      </c>
      <c r="O19" s="7" t="str">
        <f>"006615"</f>
        <v>006615</v>
      </c>
      <c r="P19" s="6">
        <v>43803</v>
      </c>
      <c r="Q19" s="9">
        <v>0.38405</v>
      </c>
      <c r="R19" s="9">
        <v>4.6100000000000002E-2</v>
      </c>
      <c r="S19" s="9">
        <v>0.33794999999999997</v>
      </c>
      <c r="T19" s="7">
        <v>13</v>
      </c>
      <c r="U19" s="6">
        <v>43809</v>
      </c>
      <c r="V19" s="7">
        <v>9448537899</v>
      </c>
      <c r="W19" s="8" t="s">
        <v>92</v>
      </c>
      <c r="X19" s="7" t="s">
        <v>36</v>
      </c>
      <c r="Y19" s="8" t="s">
        <v>37</v>
      </c>
      <c r="Z19" s="7" t="s">
        <v>32</v>
      </c>
      <c r="AA19" s="8" t="s">
        <v>33</v>
      </c>
      <c r="AB19" s="9">
        <v>3.8405000000000002E-3</v>
      </c>
    </row>
    <row r="20" spans="1:28" x14ac:dyDescent="0.35">
      <c r="A20" s="4">
        <v>3734</v>
      </c>
      <c r="B20" s="5" t="s">
        <v>96</v>
      </c>
      <c r="C20" s="6">
        <v>43809</v>
      </c>
      <c r="D20" s="4">
        <v>111</v>
      </c>
      <c r="E20" s="8" t="s">
        <v>38</v>
      </c>
      <c r="F20" s="7" t="s">
        <v>44</v>
      </c>
      <c r="G20" s="8" t="s">
        <v>45</v>
      </c>
      <c r="H20" s="7" t="str">
        <f>"000041"</f>
        <v>000041</v>
      </c>
      <c r="I20" s="6">
        <v>42947</v>
      </c>
      <c r="J20" s="7" t="str">
        <f>"000154"</f>
        <v>000154</v>
      </c>
      <c r="K20" s="6">
        <v>43371</v>
      </c>
      <c r="L20" s="7" t="str">
        <f>"000151"</f>
        <v>000151</v>
      </c>
      <c r="M20" s="6">
        <v>43371</v>
      </c>
      <c r="N20" s="7">
        <v>17</v>
      </c>
      <c r="O20" s="7" t="str">
        <f>"006616"</f>
        <v>006616</v>
      </c>
      <c r="P20" s="6">
        <v>43803</v>
      </c>
      <c r="Q20" s="9">
        <v>0.94896000000000003</v>
      </c>
      <c r="R20" s="9">
        <v>7.9460000000000003E-2</v>
      </c>
      <c r="S20" s="9">
        <v>0.86950000000000005</v>
      </c>
      <c r="T20" s="7">
        <v>13</v>
      </c>
      <c r="U20" s="6">
        <v>43809</v>
      </c>
      <c r="V20" s="7">
        <v>9901801661</v>
      </c>
      <c r="W20" s="8" t="s">
        <v>46</v>
      </c>
      <c r="X20" s="7" t="s">
        <v>47</v>
      </c>
      <c r="Y20" s="8" t="s">
        <v>48</v>
      </c>
      <c r="Z20" s="7" t="s">
        <v>32</v>
      </c>
      <c r="AA20" s="8" t="s">
        <v>33</v>
      </c>
      <c r="AB20" s="9">
        <v>9.4896000000000008E-3</v>
      </c>
    </row>
    <row r="21" spans="1:28" x14ac:dyDescent="0.35">
      <c r="A21" s="4">
        <v>3735</v>
      </c>
      <c r="B21" s="5" t="s">
        <v>96</v>
      </c>
      <c r="C21" s="6">
        <v>43809</v>
      </c>
      <c r="D21" s="4">
        <v>111</v>
      </c>
      <c r="E21" s="8" t="s">
        <v>38</v>
      </c>
      <c r="F21" s="7" t="s">
        <v>49</v>
      </c>
      <c r="G21" s="8" t="s">
        <v>50</v>
      </c>
      <c r="H21" s="7" t="str">
        <f>"000054"</f>
        <v>000054</v>
      </c>
      <c r="I21" s="6">
        <v>42947</v>
      </c>
      <c r="J21" s="7" t="str">
        <f>"000156"</f>
        <v>000156</v>
      </c>
      <c r="K21" s="6">
        <v>43371</v>
      </c>
      <c r="L21" s="7" t="str">
        <f>"000153"</f>
        <v>000153</v>
      </c>
      <c r="M21" s="6">
        <v>43371</v>
      </c>
      <c r="N21" s="7">
        <v>17</v>
      </c>
      <c r="O21" s="7" t="str">
        <f>"006617"</f>
        <v>006617</v>
      </c>
      <c r="P21" s="6">
        <v>43803</v>
      </c>
      <c r="Q21" s="9">
        <v>5.4339999999999999E-2</v>
      </c>
      <c r="R21" s="9">
        <v>2.7899999999999999E-3</v>
      </c>
      <c r="S21" s="9">
        <v>5.1549999999999999E-2</v>
      </c>
      <c r="T21" s="7">
        <v>13</v>
      </c>
      <c r="U21" s="6">
        <v>43809</v>
      </c>
      <c r="V21" s="7">
        <v>9901801661</v>
      </c>
      <c r="W21" s="8" t="s">
        <v>46</v>
      </c>
      <c r="X21" s="7" t="s">
        <v>47</v>
      </c>
      <c r="Y21" s="8" t="s">
        <v>48</v>
      </c>
      <c r="Z21" s="7" t="s">
        <v>32</v>
      </c>
      <c r="AA21" s="8" t="s">
        <v>33</v>
      </c>
      <c r="AB21" s="9">
        <v>5.4339999999999998E-4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2020-01-30T06:27:33Z</dcterms:modified>
</cp:coreProperties>
</file>