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O6" i="1"/>
  <c r="L6" i="1"/>
  <c r="J6" i="1"/>
  <c r="H6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<sst xmlns="http://schemas.openxmlformats.org/spreadsheetml/2006/main" count="172" uniqueCount="108">
  <si>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</si>
  <si>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</si>
  <si>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</si>
  <si>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</si>
  <si>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</si>
  <si>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</si>
  <si>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</si>
  <si>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</si>
  <si>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</si>
  <si>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</si>
  <si>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</si>
  <si>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</si>
  <si>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</si>
  <si>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</si>
  <si>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</si>
  <si>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</si>
  <si>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</si>
  <si>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</si>
  <si>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</si>
  <si>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</si>
  <si>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</si>
  <si>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</si>
  <si>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</si>
  <si>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</si>
  <si>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</si>
  <si>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</si>
  <si>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</si>
  <si>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</si>
  <si>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June</t>
  </si>
  <si>
    <t>P1771</t>
  </si>
  <si>
    <t>Zone Works - POW Works</t>
  </si>
  <si>
    <t>May</t>
  </si>
  <si>
    <t>ddo089</t>
  </si>
  <si>
    <t xml:space="preserve"> Assistant Executive Engineer Electrical East Zone</t>
  </si>
  <si>
    <t>P3110</t>
  </si>
  <si>
    <t>14th Finance Commission Grant Works</t>
  </si>
  <si>
    <t>P1802</t>
  </si>
  <si>
    <t>Water Supply New Areas</t>
  </si>
  <si>
    <t>Konena Agrahara</t>
  </si>
  <si>
    <t>113-17-000027</t>
  </si>
  <si>
    <t>Engagement of Gangman and Hiring of Tractor Tippers for cleaning and Maintenance of road side drains and other cleaning works in works in ward no 113</t>
  </si>
  <si>
    <t>Shravani Constructions (T Krishnappa)</t>
  </si>
  <si>
    <t>ddo083</t>
  </si>
  <si>
    <t xml:space="preserve"> Assistant Executive Engineer J B Nagar East Zon</t>
  </si>
  <si>
    <t>113-16-000064</t>
  </si>
  <si>
    <t>Providing of Streetlights, Control Switches , Control Wire Etc., to Konena Agrahara ward 113</t>
  </si>
  <si>
    <t>M/s.Srinath Electricals</t>
  </si>
  <si>
    <t>P0287</t>
  </si>
  <si>
    <t>M and R to Electrical Crematoria</t>
  </si>
  <si>
    <t>113-17-000026</t>
  </si>
  <si>
    <t>SUPPLYING AND DISTRIBUTION OF DRINKING WATER IN WARD NO 113 KONENA AGRAHARA</t>
  </si>
  <si>
    <t>Shravani Constructions</t>
  </si>
  <si>
    <t>113-17-000013</t>
  </si>
  <si>
    <t>Improvements to Roads and Drains in Muniswamappa Layout in  Ward No.113 Konena Agrahara</t>
  </si>
  <si>
    <t>N Rajashekar</t>
  </si>
  <si>
    <t>113-17-000015</t>
  </si>
  <si>
    <t>Providing Missing kerb stone, Construction of flagging course and Missing covering slabs in Konena Agrahara in Ward No.113 Konena Agrahara</t>
  </si>
  <si>
    <t>D Thimmarayappa</t>
  </si>
  <si>
    <t>July</t>
  </si>
  <si>
    <t>113-16-000001</t>
  </si>
  <si>
    <t>IMPROVEMENTS TO ROAD AT VINAYAKANAGARA 1ST CROSS IN WARD NO 113 KONENAAGRAHARA</t>
  </si>
  <si>
    <t>113-17-000008</t>
  </si>
  <si>
    <t>Improvements to Roads and Drains in Sowmya Colony, Ward No.113 Konena Agrahara</t>
  </si>
  <si>
    <t>MS Venkatesh</t>
  </si>
  <si>
    <t>August</t>
  </si>
  <si>
    <t>113-16-000006</t>
  </si>
  <si>
    <t>IMPROVEMENTS TO DRAIN AT VENUGOPALASWAMY TEMPLE STREET AND SURROUNDING ROADS IN WARD NO 113 KONENAAGRAHARA</t>
  </si>
  <si>
    <t>Shravani Constructins</t>
  </si>
  <si>
    <t>September</t>
  </si>
  <si>
    <t>113-18-000005</t>
  </si>
  <si>
    <t>Renovation of general public toilet in ward no 113 Konena Agrahara</t>
  </si>
  <si>
    <t>KRIDL</t>
  </si>
  <si>
    <t>P3294</t>
  </si>
  <si>
    <t>14th Finance Commission Works - General Public ToiletandSeptage Maintenance</t>
  </si>
  <si>
    <t>113-18-000003</t>
  </si>
  <si>
    <t>Maintenance of park in ward no 113 Konena Agrahara</t>
  </si>
  <si>
    <t>P3292</t>
  </si>
  <si>
    <t>14th Finance Commission Works - Community Property Maintenance (including Parks)</t>
  </si>
  <si>
    <t>October</t>
  </si>
  <si>
    <t>113-19-000025</t>
  </si>
  <si>
    <t>UGD works at ward no 113</t>
  </si>
  <si>
    <t>Chairman, BWSSB</t>
  </si>
  <si>
    <t>P3295</t>
  </si>
  <si>
    <t>14th Finance Commission Works - UGD Works</t>
  </si>
  <si>
    <t>113-18-000004</t>
  </si>
  <si>
    <t>Providing Drinking water supply in ward no 113 Konena Agrahara</t>
  </si>
  <si>
    <t>P3293</t>
  </si>
  <si>
    <t>14th Finance Commission Works - Drinking Water</t>
  </si>
  <si>
    <t>November</t>
  </si>
  <si>
    <t>113-18-000014</t>
  </si>
  <si>
    <t>Improvements to roads and drains In KR Garden Syndicat Bank Konena Agrahara and surounding areas in ward no 113 Konena Agrahara</t>
  </si>
  <si>
    <t>Sai Construction (Pro. Nitesh DR)</t>
  </si>
  <si>
    <t>P3336</t>
  </si>
  <si>
    <t>Special Development works at Ward No.63,84,86,112,144 ( 05 wards Rs.10.00 Cr. Each) and Ward no.60,80,113,122 ( 04 wards Rs.11.00 Cr. Each)</t>
  </si>
  <si>
    <t>December</t>
  </si>
  <si>
    <t>113-19-000021</t>
  </si>
  <si>
    <t>Maintenance of Cremotorium burial grounds and office Maintenance at ward no 113</t>
  </si>
  <si>
    <t>S Manjunath</t>
  </si>
  <si>
    <t>P3291</t>
  </si>
  <si>
    <t>14th Fin -Maintenance of Cremotorium, Burial Grounds</t>
  </si>
  <si>
    <t>113-19-000022</t>
  </si>
  <si>
    <t>Community Property Maintenance including parks at ward no 113</t>
  </si>
  <si>
    <t>Ananda L</t>
  </si>
  <si>
    <t>113-19-000028</t>
  </si>
  <si>
    <t>Improvements to Storm Water Drain at ward no 113</t>
  </si>
  <si>
    <t>S MANJUNATH</t>
  </si>
  <si>
    <t>P3297</t>
  </si>
  <si>
    <t>14th Finance Commission Grants - SWD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</si>
</sst>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workbookViewId="0">
      <selection activeCell="D7" sqref="D7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3770</v>
      </c>
      <c r="B2" s="5" t="s">
        <v>31</v>
      </c>
      <c r="C2" s="6">
        <v>43591</v>
      </c>
      <c r="D2" s="7">
        <v>113</v>
      </c>
      <c r="E2" s="8" t="s">
        <v>38</v>
      </c>
      <c r="F2" s="7" t="s">
        <v>39</v>
      </c>
      <c r="G2" s="8" t="s">
        <v>40</v>
      </c>
      <c r="H2" s="7" t="str">
        <f>"000050"</f>
        <v>000050</v>
      </c>
      <c r="I2" s="6">
        <v>43326</v>
      </c>
      <c r="J2" s="7" t="str">
        <f>"000067"</f>
        <v>000067</v>
      </c>
      <c r="K2" s="6">
        <v>43505</v>
      </c>
      <c r="L2" s="7" t="str">
        <f>"000214"</f>
        <v>000214</v>
      </c>
      <c r="M2" s="6">
        <v>43505</v>
      </c>
      <c r="N2" s="7">
        <v>17</v>
      </c>
      <c r="O2" s="7" t="str">
        <f>"001180"</f>
        <v>001180</v>
      </c>
      <c r="P2" s="6">
        <v>43582</v>
      </c>
      <c r="Q2" s="9">
        <v>11.938560000000001</v>
      </c>
      <c r="R2" s="9">
        <v>1.0608299999999999</v>
      </c>
      <c r="S2" s="9">
        <v>10.87773</v>
      </c>
      <c r="T2" s="7">
        <v>35</v>
      </c>
      <c r="U2" s="6">
        <v>43591</v>
      </c>
      <c r="V2" s="7">
        <v>123456789</v>
      </c>
      <c r="W2" s="8" t="s">
        <v>41</v>
      </c>
      <c r="X2" s="7" t="s">
        <v>34</v>
      </c>
      <c r="Y2" s="8" t="s">
        <v>35</v>
      </c>
      <c r="Z2" s="7" t="s">
        <v>42</v>
      </c>
      <c r="AA2" s="8" t="s">
        <v>43</v>
      </c>
      <c r="AB2" s="9">
        <f>Q2/100</f>
        <v>0.11938560000000001</v>
      </c>
    </row>
    <row r="3" spans="1:28" x14ac:dyDescent="0.35">
      <c r="A3" s="4">
        <v>3771</v>
      </c>
      <c r="B3" s="5" t="s">
        <v>31</v>
      </c>
      <c r="C3" s="6">
        <v>43591</v>
      </c>
      <c r="D3" s="7">
        <v>113</v>
      </c>
      <c r="E3" s="8" t="s">
        <v>38</v>
      </c>
      <c r="F3" s="7" t="s">
        <v>44</v>
      </c>
      <c r="G3" s="8" t="s">
        <v>45</v>
      </c>
      <c r="H3" s="7" t="str">
        <f>"000069"</f>
        <v>000069</v>
      </c>
      <c r="I3" s="6">
        <v>42586</v>
      </c>
      <c r="J3" s="7" t="str">
        <f>"000018"</f>
        <v>000018</v>
      </c>
      <c r="K3" s="6">
        <v>42941</v>
      </c>
      <c r="L3" s="7" t="str">
        <f>"000016"</f>
        <v>000016</v>
      </c>
      <c r="M3" s="6">
        <v>42941</v>
      </c>
      <c r="N3" s="7">
        <v>16</v>
      </c>
      <c r="O3" s="7" t="str">
        <f>"001181"</f>
        <v>001181</v>
      </c>
      <c r="P3" s="6">
        <v>43582</v>
      </c>
      <c r="Q3" s="9">
        <v>9.2438099999999999</v>
      </c>
      <c r="R3" s="9">
        <v>1.1912</v>
      </c>
      <c r="S3" s="9">
        <v>8.0526099999999996</v>
      </c>
      <c r="T3" s="7">
        <v>37</v>
      </c>
      <c r="U3" s="6">
        <v>43591</v>
      </c>
      <c r="V3" s="7">
        <v>9845860866</v>
      </c>
      <c r="W3" s="8" t="s">
        <v>46</v>
      </c>
      <c r="X3" s="7" t="s">
        <v>47</v>
      </c>
      <c r="Y3" s="8" t="s">
        <v>48</v>
      </c>
      <c r="Z3" s="7" t="s">
        <v>32</v>
      </c>
      <c r="AA3" s="8" t="s">
        <v>33</v>
      </c>
      <c r="AB3" s="9">
        <f>Q3/100</f>
        <v>9.2438099999999995E-2</v>
      </c>
    </row>
    <row r="4" spans="1:28" x14ac:dyDescent="0.35">
      <c r="A4" s="4">
        <v>3772</v>
      </c>
      <c r="B4" s="5" t="s">
        <v>31</v>
      </c>
      <c r="C4" s="6">
        <v>43614</v>
      </c>
      <c r="D4" s="7">
        <v>113</v>
      </c>
      <c r="E4" s="8" t="s">
        <v>38</v>
      </c>
      <c r="F4" s="7" t="s">
        <v>49</v>
      </c>
      <c r="G4" s="8" t="s">
        <v>50</v>
      </c>
      <c r="H4" s="7" t="str">
        <f>"000145"</f>
        <v>000145</v>
      </c>
      <c r="I4" s="6">
        <v>43185</v>
      </c>
      <c r="J4" s="7" t="str">
        <f>"000028"</f>
        <v>000028</v>
      </c>
      <c r="K4" s="6">
        <v>43290</v>
      </c>
      <c r="L4" s="7" t="str">
        <f>"000066"</f>
        <v>000066</v>
      </c>
      <c r="M4" s="6">
        <v>43290</v>
      </c>
      <c r="N4" s="7">
        <v>17</v>
      </c>
      <c r="O4" s="7" t="str">
        <f>"002085"</f>
        <v>002085</v>
      </c>
      <c r="P4" s="6">
        <v>43612</v>
      </c>
      <c r="Q4" s="9">
        <v>13.455</v>
      </c>
      <c r="R4" s="9">
        <v>0.68620000000000003</v>
      </c>
      <c r="S4" s="9">
        <v>12.768800000000001</v>
      </c>
      <c r="T4" s="7">
        <v>64</v>
      </c>
      <c r="U4" s="6">
        <v>43614</v>
      </c>
      <c r="V4" s="7">
        <v>123456789</v>
      </c>
      <c r="W4" s="8" t="s">
        <v>51</v>
      </c>
      <c r="X4" s="7" t="s">
        <v>36</v>
      </c>
      <c r="Y4" s="8" t="s">
        <v>37</v>
      </c>
      <c r="Z4" s="7" t="s">
        <v>42</v>
      </c>
      <c r="AA4" s="8" t="s">
        <v>43</v>
      </c>
      <c r="AB4" s="9">
        <f>Q4/100</f>
        <v>0.13455</v>
      </c>
    </row>
    <row r="5" spans="1:28" x14ac:dyDescent="0.35">
      <c r="A5" s="4">
        <v>3773</v>
      </c>
      <c r="B5" s="5" t="s">
        <v>28</v>
      </c>
      <c r="C5" s="6">
        <v>43628</v>
      </c>
      <c r="D5" s="7">
        <v>113</v>
      </c>
      <c r="E5" s="8" t="s">
        <v>38</v>
      </c>
      <c r="F5" s="7" t="s">
        <v>52</v>
      </c>
      <c r="G5" s="8" t="s">
        <v>53</v>
      </c>
      <c r="H5" s="7" t="str">
        <f>"000068"</f>
        <v>000068</v>
      </c>
      <c r="I5" s="6">
        <v>43073</v>
      </c>
      <c r="J5" s="7" t="str">
        <f>"000011"</f>
        <v>000011</v>
      </c>
      <c r="K5" s="6">
        <v>43073</v>
      </c>
      <c r="L5" s="7" t="str">
        <f>"000028"</f>
        <v>000028</v>
      </c>
      <c r="M5" s="6">
        <v>43073</v>
      </c>
      <c r="N5" s="7">
        <v>17</v>
      </c>
      <c r="O5" s="7" t="str">
        <f>"002456"</f>
        <v>002456</v>
      </c>
      <c r="P5" s="6">
        <v>43622</v>
      </c>
      <c r="Q5" s="9">
        <v>19.441559999999999</v>
      </c>
      <c r="R5" s="9">
        <v>3.8515600000000001</v>
      </c>
      <c r="S5" s="9">
        <v>15.59</v>
      </c>
      <c r="T5" s="7">
        <v>76</v>
      </c>
      <c r="U5" s="6">
        <v>43628</v>
      </c>
      <c r="V5" s="7">
        <v>123456789</v>
      </c>
      <c r="W5" s="8" t="s">
        <v>54</v>
      </c>
      <c r="X5" s="7" t="s">
        <v>29</v>
      </c>
      <c r="Y5" s="8" t="s">
        <v>30</v>
      </c>
      <c r="Z5" s="7" t="s">
        <v>42</v>
      </c>
      <c r="AA5" s="8" t="s">
        <v>43</v>
      </c>
      <c r="AB5" s="9">
        <v>0.19441559999999999</v>
      </c>
    </row>
    <row r="6" spans="1:28" x14ac:dyDescent="0.35">
      <c r="A6" s="4">
        <v>3774</v>
      </c>
      <c r="B6" s="5" t="s">
        <v>28</v>
      </c>
      <c r="C6" s="6">
        <v>43628</v>
      </c>
      <c r="D6" s="7">
        <v>113</v>
      </c>
      <c r="E6" s="8" t="s">
        <v>38</v>
      </c>
      <c r="F6" s="7" t="s">
        <v>55</v>
      </c>
      <c r="G6" s="8" t="s">
        <v>56</v>
      </c>
      <c r="H6" s="7" t="str">
        <f>"000069"</f>
        <v>000069</v>
      </c>
      <c r="I6" s="6">
        <v>43074</v>
      </c>
      <c r="J6" s="7" t="str">
        <f>"000014"</f>
        <v>000014</v>
      </c>
      <c r="K6" s="6">
        <v>43084</v>
      </c>
      <c r="L6" s="7" t="str">
        <f>"000036"</f>
        <v>000036</v>
      </c>
      <c r="M6" s="6">
        <v>43084</v>
      </c>
      <c r="N6" s="7">
        <v>17</v>
      </c>
      <c r="O6" s="7" t="str">
        <f>"002613"</f>
        <v>002613</v>
      </c>
      <c r="P6" s="6">
        <v>43627</v>
      </c>
      <c r="Q6" s="9">
        <v>9.2886900000000008</v>
      </c>
      <c r="R6" s="9">
        <v>1.87869</v>
      </c>
      <c r="S6" s="9">
        <v>7.41</v>
      </c>
      <c r="T6" s="7">
        <v>76</v>
      </c>
      <c r="U6" s="6">
        <v>43628</v>
      </c>
      <c r="V6" s="7">
        <v>123456789</v>
      </c>
      <c r="W6" s="8" t="s">
        <v>57</v>
      </c>
      <c r="X6" s="7" t="s">
        <v>29</v>
      </c>
      <c r="Y6" s="8" t="s">
        <v>30</v>
      </c>
      <c r="Z6" s="7" t="s">
        <v>42</v>
      </c>
      <c r="AA6" s="8" t="s">
        <v>43</v>
      </c>
      <c r="AB6" s="9">
        <v>9.2886900000000008E-2</v>
      </c>
    </row>
    <row r="7" spans="1:28" x14ac:dyDescent="0.35">
      <c r="A7" s="4">
        <v>3775</v>
      </c>
      <c r="B7" s="5" t="s">
        <v>58</v>
      </c>
      <c r="C7" s="6">
        <v>43669</v>
      </c>
      <c r="D7" s="7">
        <v>113</v>
      </c>
      <c r="E7" s="8" t="s">
        <v>38</v>
      </c>
      <c r="F7" s="7" t="s">
        <v>59</v>
      </c>
      <c r="G7" s="10" t="s">
        <v>60</v>
      </c>
      <c r="H7" s="7" t="str">
        <f>"000103"</f>
        <v>000103</v>
      </c>
      <c r="I7" s="6">
        <v>43139</v>
      </c>
      <c r="J7" s="7" t="str">
        <f>"000020"</f>
        <v>000020</v>
      </c>
      <c r="K7" s="6">
        <v>43139</v>
      </c>
      <c r="L7" s="7" t="str">
        <f>"000063"</f>
        <v>000063</v>
      </c>
      <c r="M7" s="6">
        <v>43144</v>
      </c>
      <c r="N7" s="7">
        <v>16</v>
      </c>
      <c r="O7" s="7" t="str">
        <f>"003667"</f>
        <v>003667</v>
      </c>
      <c r="P7" s="6">
        <v>43664</v>
      </c>
      <c r="Q7" s="11">
        <v>4.9283799999999998</v>
      </c>
      <c r="R7" s="11">
        <v>0.58838000000000001</v>
      </c>
      <c r="S7" s="11">
        <v>4.34</v>
      </c>
      <c r="T7" s="7">
        <v>122</v>
      </c>
      <c r="U7" s="6">
        <v>43669</v>
      </c>
      <c r="V7" s="7">
        <v>123456789</v>
      </c>
      <c r="W7" s="10" t="s">
        <v>51</v>
      </c>
      <c r="X7" s="7" t="s">
        <v>29</v>
      </c>
      <c r="Y7" s="10" t="s">
        <v>30</v>
      </c>
      <c r="Z7" s="7" t="s">
        <v>42</v>
      </c>
      <c r="AA7" s="10" t="s">
        <v>43</v>
      </c>
      <c r="AB7" s="11">
        <f>Q7/100</f>
        <v>4.9283799999999996E-2</v>
      </c>
    </row>
    <row r="8" spans="1:28" x14ac:dyDescent="0.35">
      <c r="A8" s="4">
        <v>3776</v>
      </c>
      <c r="B8" s="5" t="s">
        <v>58</v>
      </c>
      <c r="C8" s="6">
        <v>43675</v>
      </c>
      <c r="D8" s="7">
        <v>113</v>
      </c>
      <c r="E8" s="8" t="s">
        <v>38</v>
      </c>
      <c r="F8" s="7" t="s">
        <v>61</v>
      </c>
      <c r="G8" s="10" t="s">
        <v>62</v>
      </c>
      <c r="H8" s="7" t="str">
        <f>"000036"</f>
        <v>000036</v>
      </c>
      <c r="I8" s="6">
        <v>43315</v>
      </c>
      <c r="J8" s="7" t="str">
        <f>"000045"</f>
        <v>000045</v>
      </c>
      <c r="K8" s="6">
        <v>43363</v>
      </c>
      <c r="L8" s="7" t="str">
        <f>"000110"</f>
        <v>000110</v>
      </c>
      <c r="M8" s="6">
        <v>43363</v>
      </c>
      <c r="N8" s="7">
        <v>17</v>
      </c>
      <c r="O8" s="7" t="str">
        <f>"004102"</f>
        <v>004102</v>
      </c>
      <c r="P8" s="6">
        <v>43672</v>
      </c>
      <c r="Q8" s="11">
        <v>19.710229999999999</v>
      </c>
      <c r="R8" s="11">
        <v>0.80810000000000004</v>
      </c>
      <c r="S8" s="11">
        <v>18.90213</v>
      </c>
      <c r="T8" s="7">
        <v>133</v>
      </c>
      <c r="U8" s="6">
        <v>43675</v>
      </c>
      <c r="V8" s="7">
        <v>9886066040</v>
      </c>
      <c r="W8" s="10" t="s">
        <v>63</v>
      </c>
      <c r="X8" s="7" t="s">
        <v>29</v>
      </c>
      <c r="Y8" s="10" t="s">
        <v>30</v>
      </c>
      <c r="Z8" s="7" t="s">
        <v>42</v>
      </c>
      <c r="AA8" s="10" t="s">
        <v>43</v>
      </c>
      <c r="AB8" s="11">
        <f>Q8/100</f>
        <v>0.19710229999999998</v>
      </c>
    </row>
    <row r="9" spans="1:28" x14ac:dyDescent="0.35">
      <c r="A9" s="4">
        <v>3777</v>
      </c>
      <c r="B9" s="5" t="s">
        <v>64</v>
      </c>
      <c r="C9" s="6">
        <v>43696</v>
      </c>
      <c r="D9" s="7">
        <v>113</v>
      </c>
      <c r="E9" s="8" t="s">
        <v>38</v>
      </c>
      <c r="F9" s="7" t="s">
        <v>65</v>
      </c>
      <c r="G9" s="10" t="s">
        <v>66</v>
      </c>
      <c r="H9" s="7" t="str">
        <f>"000102"</f>
        <v>000102</v>
      </c>
      <c r="I9" s="6">
        <v>43139</v>
      </c>
      <c r="J9" s="7" t="str">
        <f>"000021"</f>
        <v>000021</v>
      </c>
      <c r="K9" s="6">
        <v>43139</v>
      </c>
      <c r="L9" s="7" t="str">
        <f>"000064"</f>
        <v>000064</v>
      </c>
      <c r="M9" s="6">
        <v>43144</v>
      </c>
      <c r="N9" s="7">
        <v>16</v>
      </c>
      <c r="O9" s="7" t="str">
        <f>"004406"</f>
        <v>004406</v>
      </c>
      <c r="P9" s="6">
        <v>43690</v>
      </c>
      <c r="Q9" s="11">
        <v>14.855779999999999</v>
      </c>
      <c r="R9" s="11">
        <v>1.7157800000000001</v>
      </c>
      <c r="S9" s="11">
        <v>13.14</v>
      </c>
      <c r="T9" s="7">
        <v>158</v>
      </c>
      <c r="U9" s="6">
        <v>43696</v>
      </c>
      <c r="V9" s="7">
        <v>123456789</v>
      </c>
      <c r="W9" s="10" t="s">
        <v>67</v>
      </c>
      <c r="X9" s="7" t="s">
        <v>29</v>
      </c>
      <c r="Y9" s="10" t="s">
        <v>30</v>
      </c>
      <c r="Z9" s="7" t="s">
        <v>42</v>
      </c>
      <c r="AA9" s="10" t="s">
        <v>43</v>
      </c>
      <c r="AB9" s="11">
        <f>Q9/100</f>
        <v>0.14855779999999999</v>
      </c>
    </row>
    <row r="10" spans="1:28" x14ac:dyDescent="0.35">
      <c r="A10" s="4">
        <v>3778</v>
      </c>
      <c r="B10" s="5" t="s">
        <v>68</v>
      </c>
      <c r="C10" s="6">
        <v>43726</v>
      </c>
      <c r="D10" s="7">
        <v>113</v>
      </c>
      <c r="E10" s="8" t="s">
        <v>38</v>
      </c>
      <c r="F10" s="7" t="s">
        <v>69</v>
      </c>
      <c r="G10" s="10" t="s">
        <v>70</v>
      </c>
      <c r="H10" s="7" t="str">
        <f>"000021"</f>
        <v>000021</v>
      </c>
      <c r="I10" s="6">
        <v>43293</v>
      </c>
      <c r="J10" s="7" t="str">
        <f>"000074"</f>
        <v>000074</v>
      </c>
      <c r="K10" s="6">
        <v>43544</v>
      </c>
      <c r="L10" s="7" t="str">
        <f>"000233"</f>
        <v>000233</v>
      </c>
      <c r="M10" s="6">
        <v>43544</v>
      </c>
      <c r="N10" s="7">
        <v>18</v>
      </c>
      <c r="O10" s="7" t="str">
        <f>"005120"</f>
        <v>005120</v>
      </c>
      <c r="P10" s="6">
        <v>43720</v>
      </c>
      <c r="Q10" s="11">
        <v>4.9286799999999999</v>
      </c>
      <c r="R10" s="11">
        <v>0.50043000000000004</v>
      </c>
      <c r="S10" s="11">
        <v>4.4282500000000002</v>
      </c>
      <c r="T10" s="7">
        <v>191</v>
      </c>
      <c r="U10" s="6">
        <v>43726</v>
      </c>
      <c r="V10" s="7">
        <v>123456789</v>
      </c>
      <c r="W10" s="10" t="s">
        <v>71</v>
      </c>
      <c r="X10" s="7" t="s">
        <v>72</v>
      </c>
      <c r="Y10" s="10" t="s">
        <v>73</v>
      </c>
      <c r="Z10" s="7" t="s">
        <v>42</v>
      </c>
      <c r="AA10" s="10" t="s">
        <v>43</v>
      </c>
      <c r="AB10" s="11">
        <f>Q10/100</f>
        <v>4.9286799999999999E-2</v>
      </c>
    </row>
    <row r="11" spans="1:28" x14ac:dyDescent="0.35">
      <c r="A11" s="4">
        <v>3779</v>
      </c>
      <c r="B11" s="5" t="s">
        <v>68</v>
      </c>
      <c r="C11" s="6">
        <v>43726</v>
      </c>
      <c r="D11" s="7">
        <v>113</v>
      </c>
      <c r="E11" s="8" t="s">
        <v>38</v>
      </c>
      <c r="F11" s="7" t="s">
        <v>74</v>
      </c>
      <c r="G11" s="10" t="s">
        <v>75</v>
      </c>
      <c r="H11" s="7" t="str">
        <f>"000017"</f>
        <v>000017</v>
      </c>
      <c r="I11" s="6">
        <v>43293</v>
      </c>
      <c r="J11" s="7" t="str">
        <f>"000020"</f>
        <v>000020</v>
      </c>
      <c r="K11" s="6">
        <v>43628</v>
      </c>
      <c r="L11" s="7" t="str">
        <f>"000061"</f>
        <v>000061</v>
      </c>
      <c r="M11" s="6">
        <v>43628</v>
      </c>
      <c r="N11" s="7">
        <v>18</v>
      </c>
      <c r="O11" s="7" t="str">
        <f>"005121"</f>
        <v>005121</v>
      </c>
      <c r="P11" s="6">
        <v>43720</v>
      </c>
      <c r="Q11" s="11">
        <v>4.9704100000000002</v>
      </c>
      <c r="R11" s="11">
        <v>0.45016</v>
      </c>
      <c r="S11" s="11">
        <v>4.5202499999999999</v>
      </c>
      <c r="T11" s="7">
        <v>191</v>
      </c>
      <c r="U11" s="6">
        <v>43726</v>
      </c>
      <c r="V11" s="7">
        <v>123456789</v>
      </c>
      <c r="W11" s="10" t="s">
        <v>71</v>
      </c>
      <c r="X11" s="7" t="s">
        <v>76</v>
      </c>
      <c r="Y11" s="10" t="s">
        <v>77</v>
      </c>
      <c r="Z11" s="7" t="s">
        <v>42</v>
      </c>
      <c r="AA11" s="10" t="s">
        <v>43</v>
      </c>
      <c r="AB11" s="11">
        <f>Q11/100</f>
        <v>4.9704100000000001E-2</v>
      </c>
    </row>
    <row r="12" spans="1:28" x14ac:dyDescent="0.35">
      <c r="A12" s="4">
        <v>3780</v>
      </c>
      <c r="B12" s="5" t="s">
        <v>78</v>
      </c>
      <c r="C12" s="6">
        <v>43752</v>
      </c>
      <c r="D12" s="4">
        <v>113</v>
      </c>
      <c r="E12" s="8" t="s">
        <v>38</v>
      </c>
      <c r="F12" s="7" t="s">
        <v>79</v>
      </c>
      <c r="G12" s="8" t="s">
        <v>80</v>
      </c>
      <c r="H12" s="7" t="str">
        <f>"000106"</f>
        <v>000106</v>
      </c>
      <c r="I12" s="6">
        <v>43727</v>
      </c>
      <c r="J12" s="7" t="str">
        <f>"000041"</f>
        <v>000041</v>
      </c>
      <c r="K12" s="6">
        <v>43727</v>
      </c>
      <c r="L12" s="7" t="str">
        <f>"000110"</f>
        <v>000110</v>
      </c>
      <c r="M12" s="6">
        <v>43728</v>
      </c>
      <c r="N12" s="7">
        <v>19</v>
      </c>
      <c r="O12" s="7" t="str">
        <f>"005716"</f>
        <v>005716</v>
      </c>
      <c r="P12" s="6">
        <v>43748</v>
      </c>
      <c r="Q12" s="9">
        <v>30</v>
      </c>
      <c r="R12" s="9">
        <v>0</v>
      </c>
      <c r="S12" s="9">
        <v>30</v>
      </c>
      <c r="T12" s="7">
        <v>13</v>
      </c>
      <c r="U12" s="6">
        <v>43752</v>
      </c>
      <c r="V12" s="7">
        <v>123456789</v>
      </c>
      <c r="W12" s="8" t="s">
        <v>81</v>
      </c>
      <c r="X12" s="7" t="s">
        <v>82</v>
      </c>
      <c r="Y12" s="8" t="s">
        <v>83</v>
      </c>
      <c r="Z12" s="7" t="s">
        <v>42</v>
      </c>
      <c r="AA12" s="8" t="s">
        <v>43</v>
      </c>
      <c r="AB12" s="9">
        <v>0.3</v>
      </c>
    </row>
    <row r="13" spans="1:28" x14ac:dyDescent="0.35">
      <c r="A13" s="4">
        <v>3781</v>
      </c>
      <c r="B13" s="5" t="s">
        <v>78</v>
      </c>
      <c r="C13" s="6">
        <v>43768</v>
      </c>
      <c r="D13" s="4">
        <v>113</v>
      </c>
      <c r="E13" s="8" t="s">
        <v>38</v>
      </c>
      <c r="F13" s="7" t="s">
        <v>84</v>
      </c>
      <c r="G13" s="8" t="s">
        <v>85</v>
      </c>
      <c r="H13" s="7" t="str">
        <f>"000015"</f>
        <v>000015</v>
      </c>
      <c r="I13" s="6">
        <v>43293</v>
      </c>
      <c r="J13" s="7" t="str">
        <f>"000075"</f>
        <v>000075</v>
      </c>
      <c r="K13" s="6">
        <v>43544</v>
      </c>
      <c r="L13" s="7" t="str">
        <f>"000232"</f>
        <v>000232</v>
      </c>
      <c r="M13" s="6">
        <v>43544</v>
      </c>
      <c r="N13" s="7">
        <v>18</v>
      </c>
      <c r="O13" s="7" t="str">
        <f>"005959"</f>
        <v>005959</v>
      </c>
      <c r="P13" s="6">
        <v>43763</v>
      </c>
      <c r="Q13" s="9">
        <v>19.956499999999998</v>
      </c>
      <c r="R13" s="9">
        <v>2.0524499999999999</v>
      </c>
      <c r="S13" s="9">
        <v>17.904050000000002</v>
      </c>
      <c r="T13" s="7">
        <v>13</v>
      </c>
      <c r="U13" s="6">
        <v>43768</v>
      </c>
      <c r="V13" s="7">
        <v>123456789</v>
      </c>
      <c r="W13" s="8" t="s">
        <v>71</v>
      </c>
      <c r="X13" s="7" t="s">
        <v>86</v>
      </c>
      <c r="Y13" s="8" t="s">
        <v>87</v>
      </c>
      <c r="Z13" s="7" t="s">
        <v>42</v>
      </c>
      <c r="AA13" s="8" t="s">
        <v>43</v>
      </c>
      <c r="AB13" s="9">
        <v>0.19956499999999999</v>
      </c>
    </row>
    <row r="14" spans="1:28" x14ac:dyDescent="0.35">
      <c r="A14" s="4">
        <v>3782</v>
      </c>
      <c r="B14" s="5" t="s">
        <v>88</v>
      </c>
      <c r="C14" s="6">
        <v>43780</v>
      </c>
      <c r="D14" s="4">
        <v>113</v>
      </c>
      <c r="E14" s="8" t="s">
        <v>38</v>
      </c>
      <c r="F14" s="7" t="s">
        <v>89</v>
      </c>
      <c r="G14" s="8" t="s">
        <v>90</v>
      </c>
      <c r="H14" s="7" t="str">
        <f>"000202"</f>
        <v>000202</v>
      </c>
      <c r="I14" s="6">
        <v>43484</v>
      </c>
      <c r="J14" s="7" t="str">
        <f>"000011"</f>
        <v>000011</v>
      </c>
      <c r="K14" s="6">
        <v>43580</v>
      </c>
      <c r="L14" s="7" t="str">
        <f>"000014"</f>
        <v>000014</v>
      </c>
      <c r="M14" s="6">
        <v>43580</v>
      </c>
      <c r="N14" s="7">
        <v>18</v>
      </c>
      <c r="O14" s="7" t="str">
        <f>"006153"</f>
        <v>006153</v>
      </c>
      <c r="P14" s="6">
        <v>43776</v>
      </c>
      <c r="Q14" s="9">
        <v>43.163620000000002</v>
      </c>
      <c r="R14" s="9">
        <v>18.163620000000002</v>
      </c>
      <c r="S14" s="9">
        <v>25</v>
      </c>
      <c r="T14" s="7">
        <v>13</v>
      </c>
      <c r="U14" s="6">
        <v>43780</v>
      </c>
      <c r="V14" s="7">
        <v>9980079495</v>
      </c>
      <c r="W14" s="8" t="s">
        <v>91</v>
      </c>
      <c r="X14" s="7" t="s">
        <v>92</v>
      </c>
      <c r="Y14" s="8" t="s">
        <v>93</v>
      </c>
      <c r="Z14" s="7" t="s">
        <v>42</v>
      </c>
      <c r="AA14" s="8" t="s">
        <v>43</v>
      </c>
      <c r="AB14" s="9">
        <v>0.43163620000000003</v>
      </c>
    </row>
    <row r="15" spans="1:28" x14ac:dyDescent="0.35">
      <c r="A15" s="4">
        <v>3783</v>
      </c>
      <c r="B15" s="5" t="s">
        <v>94</v>
      </c>
      <c r="C15" s="6">
        <v>43801</v>
      </c>
      <c r="D15" s="4">
        <v>113</v>
      </c>
      <c r="E15" s="8" t="s">
        <v>38</v>
      </c>
      <c r="F15" s="7" t="s">
        <v>95</v>
      </c>
      <c r="G15" s="8" t="s">
        <v>96</v>
      </c>
      <c r="H15" s="7" t="str">
        <f>"000076"</f>
        <v>000076</v>
      </c>
      <c r="I15" s="6">
        <v>43684</v>
      </c>
      <c r="J15" s="7" t="str">
        <f>"000058"</f>
        <v>000058</v>
      </c>
      <c r="K15" s="6">
        <v>43767</v>
      </c>
      <c r="L15" s="7" t="str">
        <f>"000153"</f>
        <v>000153</v>
      </c>
      <c r="M15" s="6">
        <v>43767</v>
      </c>
      <c r="N15" s="7">
        <v>19</v>
      </c>
      <c r="O15" s="7" t="str">
        <f>"006473"</f>
        <v>006473</v>
      </c>
      <c r="P15" s="6">
        <v>43797</v>
      </c>
      <c r="Q15" s="9">
        <v>7.9952300000000003</v>
      </c>
      <c r="R15" s="9">
        <v>0.72172000000000003</v>
      </c>
      <c r="S15" s="9">
        <v>7.2735099999999999</v>
      </c>
      <c r="T15" s="7">
        <v>13</v>
      </c>
      <c r="U15" s="6">
        <v>43801</v>
      </c>
      <c r="V15" s="7">
        <v>9845187748</v>
      </c>
      <c r="W15" s="8" t="s">
        <v>97</v>
      </c>
      <c r="X15" s="7" t="s">
        <v>98</v>
      </c>
      <c r="Y15" s="8" t="s">
        <v>99</v>
      </c>
      <c r="Z15" s="7" t="s">
        <v>42</v>
      </c>
      <c r="AA15" s="8" t="s">
        <v>43</v>
      </c>
      <c r="AB15" s="9">
        <v>7.9952300000000004E-2</v>
      </c>
    </row>
    <row r="16" spans="1:28" x14ac:dyDescent="0.35">
      <c r="A16" s="4">
        <v>3784</v>
      </c>
      <c r="B16" s="5" t="s">
        <v>94</v>
      </c>
      <c r="C16" s="6">
        <v>43816</v>
      </c>
      <c r="D16" s="4">
        <v>113</v>
      </c>
      <c r="E16" s="8" t="s">
        <v>38</v>
      </c>
      <c r="F16" s="7" t="s">
        <v>100</v>
      </c>
      <c r="G16" s="8" t="s">
        <v>101</v>
      </c>
      <c r="H16" s="7" t="str">
        <f>"000088"</f>
        <v>000088</v>
      </c>
      <c r="I16" s="6">
        <v>43699</v>
      </c>
      <c r="J16" s="7" t="str">
        <f>"000067"</f>
        <v>000067</v>
      </c>
      <c r="K16" s="6">
        <v>43769</v>
      </c>
      <c r="L16" s="7" t="str">
        <f>"000169"</f>
        <v>000169</v>
      </c>
      <c r="M16" s="6">
        <v>43769</v>
      </c>
      <c r="N16" s="7">
        <v>19</v>
      </c>
      <c r="O16" s="7" t="str">
        <f>"006739"</f>
        <v>006739</v>
      </c>
      <c r="P16" s="6">
        <v>43810</v>
      </c>
      <c r="Q16" s="9">
        <v>8.1207700000000003</v>
      </c>
      <c r="R16" s="9">
        <v>0.42241000000000001</v>
      </c>
      <c r="S16" s="9">
        <v>7.6983600000000001</v>
      </c>
      <c r="T16" s="7">
        <v>13</v>
      </c>
      <c r="U16" s="6">
        <v>43816</v>
      </c>
      <c r="V16" s="7">
        <v>7022170935</v>
      </c>
      <c r="W16" s="8" t="s">
        <v>102</v>
      </c>
      <c r="X16" s="7" t="s">
        <v>76</v>
      </c>
      <c r="Y16" s="8" t="s">
        <v>77</v>
      </c>
      <c r="Z16" s="7" t="s">
        <v>42</v>
      </c>
      <c r="AA16" s="8" t="s">
        <v>43</v>
      </c>
      <c r="AB16" s="9">
        <v>8.1207700000000008E-2</v>
      </c>
    </row>
    <row r="17" spans="1:28" x14ac:dyDescent="0.35">
      <c r="A17" s="4">
        <v>3785</v>
      </c>
      <c r="B17" s="5" t="s">
        <v>94</v>
      </c>
      <c r="C17" s="6">
        <v>43816</v>
      </c>
      <c r="D17" s="4">
        <v>113</v>
      </c>
      <c r="E17" s="8" t="s">
        <v>38</v>
      </c>
      <c r="F17" s="7" t="s">
        <v>103</v>
      </c>
      <c r="G17" s="8" t="s">
        <v>104</v>
      </c>
      <c r="H17" s="7" t="str">
        <f>"000077"</f>
        <v>000077</v>
      </c>
      <c r="I17" s="6">
        <v>43684</v>
      </c>
      <c r="J17" s="7" t="str">
        <f>"000055"</f>
        <v>000055</v>
      </c>
      <c r="K17" s="6">
        <v>43767</v>
      </c>
      <c r="L17" s="7" t="str">
        <f>"000156"</f>
        <v>000156</v>
      </c>
      <c r="M17" s="6">
        <v>43767</v>
      </c>
      <c r="N17" s="7">
        <v>19</v>
      </c>
      <c r="O17" s="7" t="str">
        <f>"006741"</f>
        <v>006741</v>
      </c>
      <c r="P17" s="6">
        <v>43810</v>
      </c>
      <c r="Q17" s="9">
        <v>16.40953</v>
      </c>
      <c r="R17" s="9">
        <v>0.94616999999999996</v>
      </c>
      <c r="S17" s="9">
        <v>15.46336</v>
      </c>
      <c r="T17" s="7">
        <v>13</v>
      </c>
      <c r="U17" s="6">
        <v>43816</v>
      </c>
      <c r="V17" s="7">
        <v>9845187748</v>
      </c>
      <c r="W17" s="8" t="s">
        <v>105</v>
      </c>
      <c r="X17" s="7" t="s">
        <v>106</v>
      </c>
      <c r="Y17" s="8" t="s">
        <v>107</v>
      </c>
      <c r="Z17" s="7" t="s">
        <v>42</v>
      </c>
      <c r="AA17" s="8" t="s">
        <v>43</v>
      </c>
      <c r="AB17" s="9">
        <v>0.1640953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2020-01-30T06:28:10Z</dcterms:modified>
</cp:coreProperties>
</file>