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<sst xmlns="http://schemas.openxmlformats.org/spreadsheetml/2006/main" count="208" uniqueCount="113">
  <si>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</si>
  <si>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</si>
  <si>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</si>
  <si>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</si>
  <si>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</si>
  <si>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</si>
  <si>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</si>
  <si>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</si>
  <si>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</si>
  <si>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</si>
  <si>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</si>
  <si>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</si>
  <si>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</si>
  <si>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</si>
  <si>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</si>
  <si>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</si>
  <si>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</si>
  <si>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</si>
  <si>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</si>
  <si>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</si>
  <si>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</si>
  <si>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</si>
  <si>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</si>
  <si>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</si>
  <si>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</si>
  <si>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</si>
  <si>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</si>
  <si>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</si>
  <si>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</si>
  <si>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</si>
  <si>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</si>
  <si>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</si>
  <si>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ddo089</t>
  </si>
  <si>
    <t xml:space="preserve"> Assistant Executive Engineer Electrical East Zone</t>
  </si>
  <si>
    <t>P3293</t>
  </si>
  <si>
    <t>14th Finance Commission Works - Drinking Water</t>
  </si>
  <si>
    <t>P1878</t>
  </si>
  <si>
    <t>18per - Works (Bhagyajyothi, Sooru / Neeru Yojane and General) (54 Lakhs / New Wards)</t>
  </si>
  <si>
    <t>KRIDL</t>
  </si>
  <si>
    <t>P0303</t>
  </si>
  <si>
    <t>M and R to Pumpsets, Lifts, DG Sets, Wireless sets and Internal Telephone Exchange</t>
  </si>
  <si>
    <t>P3106</t>
  </si>
  <si>
    <t>Nagarothana Works</t>
  </si>
  <si>
    <t>ddo313</t>
  </si>
  <si>
    <t xml:space="preserve"> Chief Engineer SWD Central Zone</t>
  </si>
  <si>
    <t>M/s.P.K.Enterprises</t>
  </si>
  <si>
    <t>P0294</t>
  </si>
  <si>
    <t>M and R to Electrical Inst in BMP Buildings, Schools, M.Homes, Community Halls, Markets and Others</t>
  </si>
  <si>
    <t>S NARAYANA</t>
  </si>
  <si>
    <t>ddo085</t>
  </si>
  <si>
    <t xml:space="preserve"> Assistant Executive Engineer Shanthinagar East Zone</t>
  </si>
  <si>
    <t>M Lakshmanreddy</t>
  </si>
  <si>
    <t>Shanthi Nagara</t>
  </si>
  <si>
    <t>117-16-000020</t>
  </si>
  <si>
    <t>Repairs and rewiring to the Electrical Installation in BBMP Boys High School in Shanthinagara ward no 117</t>
  </si>
  <si>
    <t xml:space="preserve">M/s B.K Associates </t>
  </si>
  <si>
    <t>117-18-000004</t>
  </si>
  <si>
    <t>Development of secondary drain tertiary drains in ward No 117 near BTS bus depot road, Kormangala valley, Shanthinagar Constituency</t>
  </si>
  <si>
    <t>K Damodar and Co.</t>
  </si>
  <si>
    <t>117-17-000014</t>
  </si>
  <si>
    <t>Repairs and Servicing of D.G Sets at Shanthinagara, Austin Town maternity home and Ulsoor referal Hospital in Shanthinagara Constituency</t>
  </si>
  <si>
    <t>117-17-000003</t>
  </si>
  <si>
    <t>CONSTRUCTION OF COMPOUND WALL TO AHAMAIYA MUSLIM BURIAL GROUND IN WARD NO 117 SHANTHINAGAR</t>
  </si>
  <si>
    <t>B SURESH</t>
  </si>
  <si>
    <t>117-17-000007</t>
  </si>
  <si>
    <t>IMPROVEMENTS TO SUNNY MUSLIM BURIAL GROUND AT BERLIE STREET IN WARD NO 117 SHANTHI NAGAR</t>
  </si>
  <si>
    <t>117-15-000010</t>
  </si>
  <si>
    <t>MAINTENANCE OF WARD BY ENGAGING TRACTOR AND LAABOURS FOR REMOVING DEBRIS, BANNERS, BUNTINGS IN WARD NO.117-SHANTINAGARA</t>
  </si>
  <si>
    <t xml:space="preserve"> S UMASHANKAR</t>
  </si>
  <si>
    <t>117-16-000009</t>
  </si>
  <si>
    <t>FILLING OF POT HOLES AND CUTTING PORTION IN WARD NO 117</t>
  </si>
  <si>
    <t>117-19-000005</t>
  </si>
  <si>
    <t>DEVELOPMENT OF ROADS AND DRAINS AT JALAKANTESHWARA TEMPLE BACK SIDE ROADS IN JK PURA AT SHANTHI NAGARA WARAD NO 117</t>
  </si>
  <si>
    <t>117-19-000003</t>
  </si>
  <si>
    <t>DEVELOPMENT OF ROADS AND DRAINS AT MASJID ROAD IN JK PURA AT SHANTHINAGARA WARD NO 117</t>
  </si>
  <si>
    <t xml:space="preserve">KRIDL </t>
  </si>
  <si>
    <t>117-19-000004</t>
  </si>
  <si>
    <t>DEVELOPMENT OF ROADS AND DRAINS AT CROSS ROADS OF JK PURA AT SHANTHINAGARA WARD NO 117</t>
  </si>
  <si>
    <t>117-17-000002</t>
  </si>
  <si>
    <t>PROVIDIDNG CONCRETE ROADS TO HINDU BURIAL GROUND IN WASRD NO 117 SHANTHI NAGAR</t>
  </si>
  <si>
    <t xml:space="preserve">B SURESH </t>
  </si>
  <si>
    <t>117-16-000010</t>
  </si>
  <si>
    <t>EMERGENCY CLEANING OF HINDU BURIAL GROUND AND CONSTRUCTION OF CULVERTS IN WARD NO 117</t>
  </si>
  <si>
    <t>Development of secondary drain  tertiary drains in ward No 117 near BTS bus depot road, Kormangala valley, Shanthinagar Constituency</t>
  </si>
  <si>
    <t>M/s Shiprama Consulting Engineers Pvt Ltd</t>
  </si>
  <si>
    <t>117-18-000014</t>
  </si>
  <si>
    <t>Providing Drinking water works and sinking of borewell and laying of pipeline  in ward no 117</t>
  </si>
  <si>
    <t>July</t>
  </si>
  <si>
    <t>117-17-000020</t>
  </si>
  <si>
    <t>Engagement of Gangman and Hiring of Troctor Tippers for cleaning and Maintenance of road side drains and other cleaning works in works in ward no117</t>
  </si>
  <si>
    <t>M SRINIVASA</t>
  </si>
  <si>
    <t>P3110</t>
  </si>
  <si>
    <t>14th Finance Commission Grant Works</t>
  </si>
  <si>
    <t>August</t>
  </si>
  <si>
    <t>117-17-000015</t>
  </si>
  <si>
    <t>Package-1 Comprehensive of development of roads and drains in ward no 111,116 and 117 in Shanthinagara Constituency (12 Works)</t>
  </si>
  <si>
    <t xml:space="preserve">M RAMESH </t>
  </si>
  <si>
    <t>P3158</t>
  </si>
  <si>
    <t>SIP Infrastructure Project works</t>
  </si>
  <si>
    <t>September</t>
  </si>
  <si>
    <t>117-18-000015</t>
  </si>
  <si>
    <t>Construction of Toilet blocks at Shakthivelunagara in ward no 117</t>
  </si>
  <si>
    <t>P3294</t>
  </si>
  <si>
    <t>14th Finance Commission Works - General Public ToiletandSeptage Maintenance</t>
  </si>
  <si>
    <t>117-18-000003</t>
  </si>
  <si>
    <t>Providing of High Mast Light near Jhonson Market in Ward No 117</t>
  </si>
  <si>
    <t>M/s Sri Lakshmi Varadaraja Electricals Stores</t>
  </si>
  <si>
    <t>P0300</t>
  </si>
  <si>
    <t>M and R to Street Lights - Replacement of Burnt Bulbs etc. (Package)</t>
  </si>
  <si>
    <t>November</t>
  </si>
  <si>
    <t>117-17-000013</t>
  </si>
  <si>
    <t>Annual Maintenace electrical installations of BBMP buildings, schools, maternity homes, community halls coming under Shanthinagara Constitutency</t>
  </si>
  <si>
    <t xml:space="preserve">M/s P.K Enterprises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</si>
</sst>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3813</v>
      </c>
      <c r="B2" s="5" t="s">
        <v>28</v>
      </c>
      <c r="C2" s="6">
        <v>43566</v>
      </c>
      <c r="D2" s="7">
        <v>117</v>
      </c>
      <c r="E2" s="8" t="s">
        <v>52</v>
      </c>
      <c r="F2" s="7" t="s">
        <v>53</v>
      </c>
      <c r="G2" s="8" t="s">
        <v>54</v>
      </c>
      <c r="H2" s="7" t="str">
        <f>"000130"</f>
        <v>000130</v>
      </c>
      <c r="I2" s="6">
        <v>43154</v>
      </c>
      <c r="J2" s="7" t="str">
        <f>"000184"</f>
        <v>000184</v>
      </c>
      <c r="K2" s="6">
        <v>43154</v>
      </c>
      <c r="L2" s="7" t="str">
        <f>"000174"</f>
        <v>000174</v>
      </c>
      <c r="M2" s="6">
        <v>43154</v>
      </c>
      <c r="N2" s="7">
        <v>16</v>
      </c>
      <c r="O2" s="7" t="str">
        <f>"000183"</f>
        <v>000183</v>
      </c>
      <c r="P2" s="6">
        <v>43563</v>
      </c>
      <c r="Q2" s="9">
        <v>1.1817500000000001</v>
      </c>
      <c r="R2" s="9">
        <v>0.33410000000000001</v>
      </c>
      <c r="S2" s="9">
        <v>0.84765000000000001</v>
      </c>
      <c r="T2" s="7">
        <v>11</v>
      </c>
      <c r="U2" s="6">
        <v>43566</v>
      </c>
      <c r="V2" s="7">
        <v>9886197871</v>
      </c>
      <c r="W2" s="8" t="s">
        <v>55</v>
      </c>
      <c r="X2" s="7" t="s">
        <v>46</v>
      </c>
      <c r="Y2" s="8" t="s">
        <v>47</v>
      </c>
      <c r="Z2" s="7" t="s">
        <v>32</v>
      </c>
      <c r="AA2" s="8" t="s">
        <v>33</v>
      </c>
      <c r="AB2" s="9">
        <f>Q2/100</f>
        <v>1.1817500000000002E-2</v>
      </c>
    </row>
    <row r="3" spans="1:28" x14ac:dyDescent="0.35">
      <c r="A3" s="4">
        <v>3814</v>
      </c>
      <c r="B3" s="5" t="s">
        <v>28</v>
      </c>
      <c r="C3" s="6">
        <v>43571</v>
      </c>
      <c r="D3" s="7">
        <v>117</v>
      </c>
      <c r="E3" s="8" t="s">
        <v>52</v>
      </c>
      <c r="F3" s="7" t="s">
        <v>56</v>
      </c>
      <c r="G3" s="8" t="s">
        <v>57</v>
      </c>
      <c r="H3" s="7" t="str">
        <f>"000018"</f>
        <v>000018</v>
      </c>
      <c r="I3" s="6">
        <v>43184</v>
      </c>
      <c r="J3" s="7" t="str">
        <f>"000020"</f>
        <v>000020</v>
      </c>
      <c r="K3" s="6">
        <v>43516</v>
      </c>
      <c r="L3" s="7" t="str">
        <f>"000287"</f>
        <v>000287</v>
      </c>
      <c r="M3" s="6">
        <v>43516</v>
      </c>
      <c r="N3" s="7">
        <v>18</v>
      </c>
      <c r="O3" s="7" t="str">
        <f>"000544"</f>
        <v>000544</v>
      </c>
      <c r="P3" s="6">
        <v>43569</v>
      </c>
      <c r="Q3" s="9">
        <v>203.73</v>
      </c>
      <c r="R3" s="9">
        <v>11.46504</v>
      </c>
      <c r="S3" s="9">
        <v>192.26496</v>
      </c>
      <c r="T3" s="7">
        <v>18</v>
      </c>
      <c r="U3" s="6">
        <v>43571</v>
      </c>
      <c r="V3" s="7">
        <v>9900011109</v>
      </c>
      <c r="W3" s="8" t="s">
        <v>58</v>
      </c>
      <c r="X3" s="7" t="s">
        <v>41</v>
      </c>
      <c r="Y3" s="8" t="s">
        <v>42</v>
      </c>
      <c r="Z3" s="7" t="s">
        <v>43</v>
      </c>
      <c r="AA3" s="8" t="s">
        <v>44</v>
      </c>
      <c r="AB3" s="9">
        <f>Q3/100</f>
        <v>2.0373000000000001</v>
      </c>
    </row>
    <row r="4" spans="1:28" x14ac:dyDescent="0.35">
      <c r="A4" s="4">
        <v>3815</v>
      </c>
      <c r="B4" s="5" t="s">
        <v>28</v>
      </c>
      <c r="C4" s="6">
        <v>43580</v>
      </c>
      <c r="D4" s="7">
        <v>117</v>
      </c>
      <c r="E4" s="8" t="s">
        <v>52</v>
      </c>
      <c r="F4" s="7" t="s">
        <v>59</v>
      </c>
      <c r="G4" s="8" t="s">
        <v>60</v>
      </c>
      <c r="H4" s="7" t="str">
        <f>"000171"</f>
        <v>000171</v>
      </c>
      <c r="I4" s="6">
        <v>43246</v>
      </c>
      <c r="J4" s="7" t="str">
        <f>"000051"</f>
        <v>000051</v>
      </c>
      <c r="K4" s="6">
        <v>43251</v>
      </c>
      <c r="L4" s="7" t="str">
        <f>"000051"</f>
        <v>000051</v>
      </c>
      <c r="M4" s="6">
        <v>43251</v>
      </c>
      <c r="N4" s="7">
        <v>17</v>
      </c>
      <c r="O4" s="7" t="str">
        <f>"000941"</f>
        <v>000941</v>
      </c>
      <c r="P4" s="6">
        <v>43579</v>
      </c>
      <c r="Q4" s="9">
        <v>1.0703800000000001</v>
      </c>
      <c r="R4" s="9">
        <v>7.3260000000000006E-2</v>
      </c>
      <c r="S4" s="9">
        <v>0.99712000000000001</v>
      </c>
      <c r="T4" s="7">
        <v>27</v>
      </c>
      <c r="U4" s="6">
        <v>43580</v>
      </c>
      <c r="V4" s="7">
        <v>9448537899</v>
      </c>
      <c r="W4" s="8" t="s">
        <v>45</v>
      </c>
      <c r="X4" s="7" t="s">
        <v>39</v>
      </c>
      <c r="Y4" s="8" t="s">
        <v>40</v>
      </c>
      <c r="Z4" s="7" t="s">
        <v>32</v>
      </c>
      <c r="AA4" s="8" t="s">
        <v>33</v>
      </c>
      <c r="AB4" s="9">
        <f>Q4/100</f>
        <v>1.0703800000000001E-2</v>
      </c>
    </row>
    <row r="5" spans="1:28" x14ac:dyDescent="0.35">
      <c r="A5" s="4">
        <v>3816</v>
      </c>
      <c r="B5" s="5" t="s">
        <v>28</v>
      </c>
      <c r="C5" s="6">
        <v>43580</v>
      </c>
      <c r="D5" s="7">
        <v>117</v>
      </c>
      <c r="E5" s="8" t="s">
        <v>52</v>
      </c>
      <c r="F5" s="7" t="s">
        <v>61</v>
      </c>
      <c r="G5" s="8" t="s">
        <v>62</v>
      </c>
      <c r="H5" s="7" t="str">
        <f>"000022"</f>
        <v>000022</v>
      </c>
      <c r="I5" s="6">
        <v>42940</v>
      </c>
      <c r="J5" s="7" t="str">
        <f>"000005"</f>
        <v>000005</v>
      </c>
      <c r="K5" s="6">
        <v>42940</v>
      </c>
      <c r="L5" s="7" t="str">
        <f>"0059"</f>
        <v>0059</v>
      </c>
      <c r="M5" s="6">
        <v>42916</v>
      </c>
      <c r="N5" s="7">
        <v>17</v>
      </c>
      <c r="O5" s="7" t="str">
        <f>"000769"</f>
        <v>000769</v>
      </c>
      <c r="P5" s="6">
        <v>43578</v>
      </c>
      <c r="Q5" s="9">
        <v>19.6693</v>
      </c>
      <c r="R5" s="9">
        <v>1.3572500000000001</v>
      </c>
      <c r="S5" s="9">
        <v>18.312049999999999</v>
      </c>
      <c r="T5" s="7">
        <v>28</v>
      </c>
      <c r="U5" s="6">
        <v>43580</v>
      </c>
      <c r="V5" s="7">
        <v>8022975812</v>
      </c>
      <c r="W5" s="8" t="s">
        <v>63</v>
      </c>
      <c r="X5" s="7" t="s">
        <v>30</v>
      </c>
      <c r="Y5" s="8" t="s">
        <v>31</v>
      </c>
      <c r="Z5" s="7" t="s">
        <v>49</v>
      </c>
      <c r="AA5" s="8" t="s">
        <v>50</v>
      </c>
      <c r="AB5" s="9">
        <f>Q5/100</f>
        <v>0.19669300000000001</v>
      </c>
    </row>
    <row r="6" spans="1:28" x14ac:dyDescent="0.35">
      <c r="A6" s="4">
        <v>3817</v>
      </c>
      <c r="B6" s="5" t="s">
        <v>28</v>
      </c>
      <c r="C6" s="6">
        <v>43580</v>
      </c>
      <c r="D6" s="7">
        <v>117</v>
      </c>
      <c r="E6" s="8" t="s">
        <v>52</v>
      </c>
      <c r="F6" s="7" t="s">
        <v>64</v>
      </c>
      <c r="G6" s="8" t="s">
        <v>65</v>
      </c>
      <c r="H6" s="7" t="str">
        <f>"000023"</f>
        <v>000023</v>
      </c>
      <c r="I6" s="6">
        <v>42940</v>
      </c>
      <c r="J6" s="7" t="str">
        <f>"000004"</f>
        <v>000004</v>
      </c>
      <c r="K6" s="6">
        <v>42940</v>
      </c>
      <c r="L6" s="7" t="str">
        <f>"0060"</f>
        <v>0060</v>
      </c>
      <c r="M6" s="6">
        <v>42916</v>
      </c>
      <c r="N6" s="7">
        <v>17</v>
      </c>
      <c r="O6" s="7" t="str">
        <f>"000770"</f>
        <v>000770</v>
      </c>
      <c r="P6" s="6">
        <v>43578</v>
      </c>
      <c r="Q6" s="9">
        <v>19.601500000000001</v>
      </c>
      <c r="R6" s="9">
        <v>1.3526400000000001</v>
      </c>
      <c r="S6" s="9">
        <v>18.248860000000001</v>
      </c>
      <c r="T6" s="7">
        <v>28</v>
      </c>
      <c r="U6" s="6">
        <v>43580</v>
      </c>
      <c r="V6" s="7">
        <v>8022975812</v>
      </c>
      <c r="W6" s="8" t="s">
        <v>48</v>
      </c>
      <c r="X6" s="7" t="s">
        <v>30</v>
      </c>
      <c r="Y6" s="8" t="s">
        <v>31</v>
      </c>
      <c r="Z6" s="7" t="s">
        <v>49</v>
      </c>
      <c r="AA6" s="8" t="s">
        <v>50</v>
      </c>
      <c r="AB6" s="9">
        <f>Q6/100</f>
        <v>0.19601500000000002</v>
      </c>
    </row>
    <row r="7" spans="1:28" x14ac:dyDescent="0.35">
      <c r="A7" s="4">
        <v>3818</v>
      </c>
      <c r="B7" s="5" t="s">
        <v>29</v>
      </c>
      <c r="C7" s="6">
        <v>43628</v>
      </c>
      <c r="D7" s="7">
        <v>117</v>
      </c>
      <c r="E7" s="8" t="s">
        <v>52</v>
      </c>
      <c r="F7" s="7" t="s">
        <v>66</v>
      </c>
      <c r="G7" s="8" t="s">
        <v>67</v>
      </c>
      <c r="H7" s="7" t="str">
        <f>"000069"</f>
        <v>000069</v>
      </c>
      <c r="I7" s="6">
        <v>43046</v>
      </c>
      <c r="J7" s="7" t="str">
        <f>"000014"</f>
        <v>000014</v>
      </c>
      <c r="K7" s="6">
        <v>43059</v>
      </c>
      <c r="L7" s="7" t="str">
        <f>"000060"</f>
        <v>000060</v>
      </c>
      <c r="M7" s="6">
        <v>43059</v>
      </c>
      <c r="N7" s="7">
        <v>15</v>
      </c>
      <c r="O7" s="7" t="str">
        <f>"002438"</f>
        <v>002438</v>
      </c>
      <c r="P7" s="6">
        <v>43622</v>
      </c>
      <c r="Q7" s="9">
        <v>11.943199999999999</v>
      </c>
      <c r="R7" s="9">
        <v>0.25085000000000002</v>
      </c>
      <c r="S7" s="9">
        <v>11.692349999999999</v>
      </c>
      <c r="T7" s="7">
        <v>76</v>
      </c>
      <c r="U7" s="6">
        <v>43628</v>
      </c>
      <c r="V7" s="7">
        <v>8022975812</v>
      </c>
      <c r="W7" s="8" t="s">
        <v>68</v>
      </c>
      <c r="X7" s="7" t="s">
        <v>30</v>
      </c>
      <c r="Y7" s="8" t="s">
        <v>31</v>
      </c>
      <c r="Z7" s="7" t="s">
        <v>49</v>
      </c>
      <c r="AA7" s="8" t="s">
        <v>50</v>
      </c>
      <c r="AB7" s="9">
        <v>0.119432</v>
      </c>
    </row>
    <row r="8" spans="1:28" x14ac:dyDescent="0.35">
      <c r="A8" s="4">
        <v>3819</v>
      </c>
      <c r="B8" s="5" t="s">
        <v>29</v>
      </c>
      <c r="C8" s="6">
        <v>43628</v>
      </c>
      <c r="D8" s="7">
        <v>117</v>
      </c>
      <c r="E8" s="8" t="s">
        <v>52</v>
      </c>
      <c r="F8" s="7" t="s">
        <v>69</v>
      </c>
      <c r="G8" s="8" t="s">
        <v>70</v>
      </c>
      <c r="H8" s="7" t="str">
        <f>"000083"</f>
        <v>000083</v>
      </c>
      <c r="I8" s="6">
        <v>43086</v>
      </c>
      <c r="J8" s="7" t="str">
        <f>"000020"</f>
        <v>000020</v>
      </c>
      <c r="K8" s="6">
        <v>43087</v>
      </c>
      <c r="L8" s="7" t="str">
        <f>"000073"</f>
        <v>000073</v>
      </c>
      <c r="M8" s="6">
        <v>43087</v>
      </c>
      <c r="N8" s="7">
        <v>16</v>
      </c>
      <c r="O8" s="7" t="str">
        <f>"002566"</f>
        <v>002566</v>
      </c>
      <c r="P8" s="6">
        <v>43627</v>
      </c>
      <c r="Q8" s="9">
        <v>8.9556000000000004</v>
      </c>
      <c r="R8" s="9">
        <v>0.42115000000000002</v>
      </c>
      <c r="S8" s="9">
        <v>8.5344499999999996</v>
      </c>
      <c r="T8" s="7">
        <v>76</v>
      </c>
      <c r="U8" s="6">
        <v>43628</v>
      </c>
      <c r="V8" s="7">
        <v>8022975812</v>
      </c>
      <c r="W8" s="8" t="s">
        <v>51</v>
      </c>
      <c r="X8" s="7" t="s">
        <v>30</v>
      </c>
      <c r="Y8" s="8" t="s">
        <v>31</v>
      </c>
      <c r="Z8" s="7" t="s">
        <v>49</v>
      </c>
      <c r="AA8" s="8" t="s">
        <v>50</v>
      </c>
      <c r="AB8" s="9">
        <v>8.9556000000000011E-2</v>
      </c>
    </row>
    <row r="9" spans="1:28" x14ac:dyDescent="0.35">
      <c r="A9" s="4">
        <v>3820</v>
      </c>
      <c r="B9" s="5" t="s">
        <v>29</v>
      </c>
      <c r="C9" s="6">
        <v>43628</v>
      </c>
      <c r="D9" s="7">
        <v>117</v>
      </c>
      <c r="E9" s="8" t="s">
        <v>52</v>
      </c>
      <c r="F9" s="7" t="s">
        <v>71</v>
      </c>
      <c r="G9" s="8" t="s">
        <v>72</v>
      </c>
      <c r="H9" s="7" t="str">
        <f>"000157"</f>
        <v>000157</v>
      </c>
      <c r="I9" s="6">
        <v>43445</v>
      </c>
      <c r="J9" s="7" t="str">
        <f>"000003"</f>
        <v>000003</v>
      </c>
      <c r="K9" s="6">
        <v>43558</v>
      </c>
      <c r="L9" s="7" t="str">
        <f>"000003"</f>
        <v>000003</v>
      </c>
      <c r="M9" s="6">
        <v>43558</v>
      </c>
      <c r="N9" s="7">
        <v>19</v>
      </c>
      <c r="O9" s="7" t="str">
        <f>"002397"</f>
        <v>002397</v>
      </c>
      <c r="P9" s="6">
        <v>43619</v>
      </c>
      <c r="Q9" s="9">
        <v>19.915099999999999</v>
      </c>
      <c r="R9" s="9">
        <v>2.1710500000000001</v>
      </c>
      <c r="S9" s="9">
        <v>17.744050000000001</v>
      </c>
      <c r="T9" s="7">
        <v>77</v>
      </c>
      <c r="U9" s="6">
        <v>43628</v>
      </c>
      <c r="V9" s="7">
        <v>8022975812</v>
      </c>
      <c r="W9" s="8" t="s">
        <v>38</v>
      </c>
      <c r="X9" s="7" t="s">
        <v>36</v>
      </c>
      <c r="Y9" s="8" t="s">
        <v>37</v>
      </c>
      <c r="Z9" s="7" t="s">
        <v>49</v>
      </c>
      <c r="AA9" s="8" t="s">
        <v>50</v>
      </c>
      <c r="AB9" s="9">
        <v>0.19915099999999999</v>
      </c>
    </row>
    <row r="10" spans="1:28" x14ac:dyDescent="0.35">
      <c r="A10" s="4">
        <v>3821</v>
      </c>
      <c r="B10" s="5" t="s">
        <v>29</v>
      </c>
      <c r="C10" s="6">
        <v>43628</v>
      </c>
      <c r="D10" s="7">
        <v>117</v>
      </c>
      <c r="E10" s="8" t="s">
        <v>52</v>
      </c>
      <c r="F10" s="7" t="s">
        <v>73</v>
      </c>
      <c r="G10" s="8" t="s">
        <v>74</v>
      </c>
      <c r="H10" s="7" t="str">
        <f>"000156"</f>
        <v>000156</v>
      </c>
      <c r="I10" s="6">
        <v>43445</v>
      </c>
      <c r="J10" s="7" t="str">
        <f>"000002"</f>
        <v>000002</v>
      </c>
      <c r="K10" s="6">
        <v>43558</v>
      </c>
      <c r="L10" s="7" t="str">
        <f>"000002"</f>
        <v>000002</v>
      </c>
      <c r="M10" s="6">
        <v>43558</v>
      </c>
      <c r="N10" s="7">
        <v>19</v>
      </c>
      <c r="O10" s="7" t="str">
        <f>"002404"</f>
        <v>002404</v>
      </c>
      <c r="P10" s="6">
        <v>43619</v>
      </c>
      <c r="Q10" s="9">
        <v>19.958600000000001</v>
      </c>
      <c r="R10" s="9">
        <v>2.1758000000000002</v>
      </c>
      <c r="S10" s="9">
        <v>17.782800000000002</v>
      </c>
      <c r="T10" s="7">
        <v>77</v>
      </c>
      <c r="U10" s="6">
        <v>43628</v>
      </c>
      <c r="V10" s="7">
        <v>8022975812</v>
      </c>
      <c r="W10" s="8" t="s">
        <v>75</v>
      </c>
      <c r="X10" s="7" t="s">
        <v>36</v>
      </c>
      <c r="Y10" s="8" t="s">
        <v>37</v>
      </c>
      <c r="Z10" s="7" t="s">
        <v>49</v>
      </c>
      <c r="AA10" s="8" t="s">
        <v>50</v>
      </c>
      <c r="AB10" s="9">
        <v>0.19958600000000001</v>
      </c>
    </row>
    <row r="11" spans="1:28" x14ac:dyDescent="0.35">
      <c r="A11" s="4">
        <v>3822</v>
      </c>
      <c r="B11" s="5" t="s">
        <v>29</v>
      </c>
      <c r="C11" s="6">
        <v>43628</v>
      </c>
      <c r="D11" s="7">
        <v>117</v>
      </c>
      <c r="E11" s="8" t="s">
        <v>52</v>
      </c>
      <c r="F11" s="7" t="s">
        <v>76</v>
      </c>
      <c r="G11" s="8" t="s">
        <v>77</v>
      </c>
      <c r="H11" s="7" t="str">
        <f>"000158"</f>
        <v>000158</v>
      </c>
      <c r="I11" s="6">
        <v>43445</v>
      </c>
      <c r="J11" s="7" t="str">
        <f>"000001"</f>
        <v>000001</v>
      </c>
      <c r="K11" s="6">
        <v>43558</v>
      </c>
      <c r="L11" s="7" t="str">
        <f>"000001"</f>
        <v>000001</v>
      </c>
      <c r="M11" s="6">
        <v>43558</v>
      </c>
      <c r="N11" s="7">
        <v>19</v>
      </c>
      <c r="O11" s="7" t="str">
        <f>"002405"</f>
        <v>002405</v>
      </c>
      <c r="P11" s="6">
        <v>43619</v>
      </c>
      <c r="Q11" s="9">
        <v>19.99455</v>
      </c>
      <c r="R11" s="9">
        <v>2.17855</v>
      </c>
      <c r="S11" s="9">
        <v>17.815999999999999</v>
      </c>
      <c r="T11" s="7">
        <v>77</v>
      </c>
      <c r="U11" s="6">
        <v>43628</v>
      </c>
      <c r="V11" s="7">
        <v>8022975812</v>
      </c>
      <c r="W11" s="8" t="s">
        <v>38</v>
      </c>
      <c r="X11" s="7" t="s">
        <v>36</v>
      </c>
      <c r="Y11" s="8" t="s">
        <v>37</v>
      </c>
      <c r="Z11" s="7" t="s">
        <v>49</v>
      </c>
      <c r="AA11" s="8" t="s">
        <v>50</v>
      </c>
      <c r="AB11" s="9">
        <v>0.1999455</v>
      </c>
    </row>
    <row r="12" spans="1:28" x14ac:dyDescent="0.35">
      <c r="A12" s="4">
        <v>3823</v>
      </c>
      <c r="B12" s="5" t="s">
        <v>29</v>
      </c>
      <c r="C12" s="6">
        <v>43629</v>
      </c>
      <c r="D12" s="7">
        <v>117</v>
      </c>
      <c r="E12" s="8" t="s">
        <v>52</v>
      </c>
      <c r="F12" s="7" t="s">
        <v>78</v>
      </c>
      <c r="G12" s="8" t="s">
        <v>79</v>
      </c>
      <c r="H12" s="7" t="str">
        <f>"000031"</f>
        <v>000031</v>
      </c>
      <c r="I12" s="6">
        <v>42992</v>
      </c>
      <c r="J12" s="7" t="str">
        <f>"000023"</f>
        <v>000023</v>
      </c>
      <c r="K12" s="6">
        <v>43097</v>
      </c>
      <c r="L12" s="7" t="str">
        <f>"000079"</f>
        <v>000079</v>
      </c>
      <c r="M12" s="6">
        <v>43097</v>
      </c>
      <c r="N12" s="7">
        <v>17</v>
      </c>
      <c r="O12" s="7" t="str">
        <f>"002634"</f>
        <v>002634</v>
      </c>
      <c r="P12" s="6">
        <v>43627</v>
      </c>
      <c r="Q12" s="9">
        <v>19.955300000000001</v>
      </c>
      <c r="R12" s="9">
        <v>0.98799999999999999</v>
      </c>
      <c r="S12" s="9">
        <v>18.967300000000002</v>
      </c>
      <c r="T12" s="7">
        <v>79</v>
      </c>
      <c r="U12" s="6">
        <v>43629</v>
      </c>
      <c r="V12" s="7">
        <v>8022975812</v>
      </c>
      <c r="W12" s="8" t="s">
        <v>80</v>
      </c>
      <c r="X12" s="7" t="s">
        <v>30</v>
      </c>
      <c r="Y12" s="8" t="s">
        <v>31</v>
      </c>
      <c r="Z12" s="7" t="s">
        <v>49</v>
      </c>
      <c r="AA12" s="8" t="s">
        <v>50</v>
      </c>
      <c r="AB12" s="9">
        <v>0.19955300000000001</v>
      </c>
    </row>
    <row r="13" spans="1:28" x14ac:dyDescent="0.35">
      <c r="A13" s="4">
        <v>3824</v>
      </c>
      <c r="B13" s="5" t="s">
        <v>29</v>
      </c>
      <c r="C13" s="6">
        <v>43629</v>
      </c>
      <c r="D13" s="7">
        <v>117</v>
      </c>
      <c r="E13" s="8" t="s">
        <v>52</v>
      </c>
      <c r="F13" s="7" t="s">
        <v>81</v>
      </c>
      <c r="G13" s="8" t="s">
        <v>82</v>
      </c>
      <c r="H13" s="7" t="str">
        <f>"000091"</f>
        <v>000091</v>
      </c>
      <c r="I13" s="6">
        <v>43097</v>
      </c>
      <c r="J13" s="7" t="str">
        <f>"000022"</f>
        <v>000022</v>
      </c>
      <c r="K13" s="6">
        <v>43097</v>
      </c>
      <c r="L13" s="7" t="str">
        <f>"000080"</f>
        <v>000080</v>
      </c>
      <c r="M13" s="6">
        <v>43097</v>
      </c>
      <c r="N13" s="7">
        <v>16</v>
      </c>
      <c r="O13" s="7" t="str">
        <f>"002635"</f>
        <v>002635</v>
      </c>
      <c r="P13" s="6">
        <v>43627</v>
      </c>
      <c r="Q13" s="9">
        <v>9.3979999999999997</v>
      </c>
      <c r="R13" s="9">
        <v>0.46839999999999998</v>
      </c>
      <c r="S13" s="9">
        <v>8.9296000000000006</v>
      </c>
      <c r="T13" s="7">
        <v>79</v>
      </c>
      <c r="U13" s="6">
        <v>43629</v>
      </c>
      <c r="V13" s="7">
        <v>8022975812</v>
      </c>
      <c r="W13" s="8" t="s">
        <v>63</v>
      </c>
      <c r="X13" s="7" t="s">
        <v>30</v>
      </c>
      <c r="Y13" s="8" t="s">
        <v>31</v>
      </c>
      <c r="Z13" s="7" t="s">
        <v>49</v>
      </c>
      <c r="AA13" s="8" t="s">
        <v>50</v>
      </c>
      <c r="AB13" s="9">
        <v>9.3979999999999994E-2</v>
      </c>
    </row>
    <row r="14" spans="1:28" x14ac:dyDescent="0.35">
      <c r="A14" s="4">
        <v>3825</v>
      </c>
      <c r="B14" s="5" t="s">
        <v>29</v>
      </c>
      <c r="C14" s="6">
        <v>43637</v>
      </c>
      <c r="D14" s="7">
        <v>117</v>
      </c>
      <c r="E14" s="8" t="s">
        <v>52</v>
      </c>
      <c r="F14" s="7" t="s">
        <v>56</v>
      </c>
      <c r="G14" s="8" t="s">
        <v>83</v>
      </c>
      <c r="H14" s="7" t="str">
        <f>"000018"</f>
        <v>000018</v>
      </c>
      <c r="I14" s="6">
        <v>43184</v>
      </c>
      <c r="J14" s="7" t="str">
        <f>"000020"</f>
        <v>000020</v>
      </c>
      <c r="K14" s="6">
        <v>43516</v>
      </c>
      <c r="L14" s="7" t="str">
        <f>"000287"</f>
        <v>000287</v>
      </c>
      <c r="M14" s="6">
        <v>43516</v>
      </c>
      <c r="N14" s="7">
        <v>18</v>
      </c>
      <c r="O14" s="7" t="str">
        <f>"000544"</f>
        <v>000544</v>
      </c>
      <c r="P14" s="6">
        <v>43569</v>
      </c>
      <c r="Q14" s="9">
        <v>25.5</v>
      </c>
      <c r="R14" s="9">
        <v>2.5499999999999998</v>
      </c>
      <c r="S14" s="9">
        <v>22.95</v>
      </c>
      <c r="T14" s="7">
        <v>91</v>
      </c>
      <c r="U14" s="6">
        <v>43637</v>
      </c>
      <c r="V14" s="7">
        <v>9916791943</v>
      </c>
      <c r="W14" s="8" t="s">
        <v>84</v>
      </c>
      <c r="X14" s="7" t="s">
        <v>41</v>
      </c>
      <c r="Y14" s="8" t="s">
        <v>42</v>
      </c>
      <c r="Z14" s="7" t="s">
        <v>43</v>
      </c>
      <c r="AA14" s="8" t="s">
        <v>44</v>
      </c>
      <c r="AB14" s="9">
        <v>0.255</v>
      </c>
    </row>
    <row r="15" spans="1:28" x14ac:dyDescent="0.35">
      <c r="A15" s="4">
        <v>3826</v>
      </c>
      <c r="B15" s="5" t="s">
        <v>29</v>
      </c>
      <c r="C15" s="6">
        <v>43641</v>
      </c>
      <c r="D15" s="7">
        <v>117</v>
      </c>
      <c r="E15" s="8" t="s">
        <v>52</v>
      </c>
      <c r="F15" s="7" t="s">
        <v>85</v>
      </c>
      <c r="G15" s="8" t="s">
        <v>86</v>
      </c>
      <c r="H15" s="7" t="str">
        <f>"000077"</f>
        <v>000077</v>
      </c>
      <c r="I15" s="6">
        <v>43369</v>
      </c>
      <c r="J15" s="7" t="str">
        <f>"000009"</f>
        <v>000009</v>
      </c>
      <c r="K15" s="6">
        <v>43602</v>
      </c>
      <c r="L15" s="7" t="str">
        <f>"000027"</f>
        <v>000027</v>
      </c>
      <c r="M15" s="6">
        <v>43602</v>
      </c>
      <c r="N15" s="7">
        <v>18</v>
      </c>
      <c r="O15" s="7" t="str">
        <f>"002841"</f>
        <v>002841</v>
      </c>
      <c r="P15" s="6">
        <v>43635</v>
      </c>
      <c r="Q15" s="9">
        <v>19.779</v>
      </c>
      <c r="R15" s="9">
        <v>2.0530499999999998</v>
      </c>
      <c r="S15" s="9">
        <v>17.725950000000001</v>
      </c>
      <c r="T15" s="7">
        <v>93</v>
      </c>
      <c r="U15" s="6">
        <v>43641</v>
      </c>
      <c r="V15" s="7">
        <v>8022975812</v>
      </c>
      <c r="W15" s="8" t="s">
        <v>38</v>
      </c>
      <c r="X15" s="7" t="s">
        <v>34</v>
      </c>
      <c r="Y15" s="8" t="s">
        <v>35</v>
      </c>
      <c r="Z15" s="7" t="s">
        <v>49</v>
      </c>
      <c r="AA15" s="8" t="s">
        <v>50</v>
      </c>
      <c r="AB15" s="9">
        <v>0.19778999999999999</v>
      </c>
    </row>
    <row r="16" spans="1:28" x14ac:dyDescent="0.35">
      <c r="A16" s="4">
        <v>3827</v>
      </c>
      <c r="B16" s="5" t="s">
        <v>87</v>
      </c>
      <c r="C16" s="6">
        <v>43668</v>
      </c>
      <c r="D16" s="7">
        <v>117</v>
      </c>
      <c r="E16" s="8" t="s">
        <v>52</v>
      </c>
      <c r="F16" s="7" t="s">
        <v>88</v>
      </c>
      <c r="G16" s="10" t="s">
        <v>89</v>
      </c>
      <c r="H16" s="7" t="str">
        <f>"000119"</f>
        <v>000119</v>
      </c>
      <c r="I16" s="6">
        <v>43417</v>
      </c>
      <c r="J16" s="7" t="str">
        <f>"000015"</f>
        <v>000015</v>
      </c>
      <c r="K16" s="6">
        <v>43636</v>
      </c>
      <c r="L16" s="7" t="str">
        <f>"000042"</f>
        <v>000042</v>
      </c>
      <c r="M16" s="6">
        <v>43636</v>
      </c>
      <c r="N16" s="7">
        <v>17</v>
      </c>
      <c r="O16" s="7" t="str">
        <f>"003775"</f>
        <v>003775</v>
      </c>
      <c r="P16" s="6">
        <v>43664</v>
      </c>
      <c r="Q16" s="11">
        <v>9.9383499999999998</v>
      </c>
      <c r="R16" s="11">
        <v>0.40760000000000002</v>
      </c>
      <c r="S16" s="11">
        <v>9.5307499999999994</v>
      </c>
      <c r="T16" s="7">
        <v>119</v>
      </c>
      <c r="U16" s="6">
        <v>43668</v>
      </c>
      <c r="V16" s="7">
        <v>8022975812</v>
      </c>
      <c r="W16" s="10" t="s">
        <v>90</v>
      </c>
      <c r="X16" s="7" t="s">
        <v>91</v>
      </c>
      <c r="Y16" s="10" t="s">
        <v>92</v>
      </c>
      <c r="Z16" s="7" t="s">
        <v>49</v>
      </c>
      <c r="AA16" s="10" t="s">
        <v>50</v>
      </c>
      <c r="AB16" s="11">
        <f>Q16/100</f>
        <v>9.93835E-2</v>
      </c>
    </row>
    <row r="17" spans="1:28" x14ac:dyDescent="0.35">
      <c r="A17" s="4">
        <v>3828</v>
      </c>
      <c r="B17" s="5" t="s">
        <v>93</v>
      </c>
      <c r="C17" s="6">
        <v>43679</v>
      </c>
      <c r="D17" s="7">
        <v>117</v>
      </c>
      <c r="E17" s="8" t="s">
        <v>52</v>
      </c>
      <c r="F17" s="7" t="s">
        <v>94</v>
      </c>
      <c r="G17" s="10" t="s">
        <v>95</v>
      </c>
      <c r="H17" s="7" t="str">
        <f>"000049"</f>
        <v>000049</v>
      </c>
      <c r="I17" s="6">
        <v>42896</v>
      </c>
      <c r="J17" s="7" t="str">
        <f>"000021"</f>
        <v>000021</v>
      </c>
      <c r="K17" s="6">
        <v>43666</v>
      </c>
      <c r="L17" s="7" t="str">
        <f>"000057"</f>
        <v>000057</v>
      </c>
      <c r="M17" s="6">
        <v>43666</v>
      </c>
      <c r="N17" s="7">
        <v>17</v>
      </c>
      <c r="O17" s="7" t="str">
        <f>"004180"</f>
        <v>004180</v>
      </c>
      <c r="P17" s="6">
        <v>43678</v>
      </c>
      <c r="Q17" s="11">
        <v>37.395499999999998</v>
      </c>
      <c r="R17" s="11">
        <v>2.4998999999999998</v>
      </c>
      <c r="S17" s="11">
        <v>34.895600000000002</v>
      </c>
      <c r="T17" s="7">
        <v>139</v>
      </c>
      <c r="U17" s="6">
        <v>43679</v>
      </c>
      <c r="V17" s="7">
        <v>8022975812</v>
      </c>
      <c r="W17" s="10" t="s">
        <v>96</v>
      </c>
      <c r="X17" s="7" t="s">
        <v>97</v>
      </c>
      <c r="Y17" s="10" t="s">
        <v>98</v>
      </c>
      <c r="Z17" s="7" t="s">
        <v>49</v>
      </c>
      <c r="AA17" s="10" t="s">
        <v>50</v>
      </c>
      <c r="AB17" s="11">
        <f>Q17/100</f>
        <v>0.37395499999999998</v>
      </c>
    </row>
    <row r="18" spans="1:28" x14ac:dyDescent="0.35">
      <c r="A18" s="4">
        <v>3829</v>
      </c>
      <c r="B18" s="5" t="s">
        <v>99</v>
      </c>
      <c r="C18" s="6">
        <v>43717</v>
      </c>
      <c r="D18" s="7">
        <v>117</v>
      </c>
      <c r="E18" s="8" t="s">
        <v>52</v>
      </c>
      <c r="F18" s="7" t="s">
        <v>100</v>
      </c>
      <c r="G18" s="10" t="s">
        <v>101</v>
      </c>
      <c r="H18" s="7" t="str">
        <f>"000079"</f>
        <v>000079</v>
      </c>
      <c r="I18" s="6">
        <v>43369</v>
      </c>
      <c r="J18" s="7" t="str">
        <f>"000020"</f>
        <v>000020</v>
      </c>
      <c r="K18" s="6">
        <v>43648</v>
      </c>
      <c r="L18" s="7" t="str">
        <f>"000053"</f>
        <v>000053</v>
      </c>
      <c r="M18" s="6">
        <v>43648</v>
      </c>
      <c r="N18" s="7">
        <v>18</v>
      </c>
      <c r="O18" s="7" t="str">
        <f>"004766"</f>
        <v>004766</v>
      </c>
      <c r="P18" s="6">
        <v>43703</v>
      </c>
      <c r="Q18" s="11">
        <v>4.6239999999999997</v>
      </c>
      <c r="R18" s="11">
        <v>0.5141</v>
      </c>
      <c r="S18" s="11">
        <v>4.1098999999999997</v>
      </c>
      <c r="T18" s="7">
        <v>178</v>
      </c>
      <c r="U18" s="6">
        <v>43717</v>
      </c>
      <c r="V18" s="7">
        <v>8022975812</v>
      </c>
      <c r="W18" s="10" t="s">
        <v>38</v>
      </c>
      <c r="X18" s="7" t="s">
        <v>102</v>
      </c>
      <c r="Y18" s="10" t="s">
        <v>103</v>
      </c>
      <c r="Z18" s="7" t="s">
        <v>49</v>
      </c>
      <c r="AA18" s="10" t="s">
        <v>50</v>
      </c>
      <c r="AB18" s="11">
        <f>Q18/100</f>
        <v>4.6239999999999996E-2</v>
      </c>
    </row>
    <row r="19" spans="1:28" x14ac:dyDescent="0.35">
      <c r="A19" s="4">
        <v>3830</v>
      </c>
      <c r="B19" s="5" t="s">
        <v>99</v>
      </c>
      <c r="C19" s="6">
        <v>43732</v>
      </c>
      <c r="D19" s="7">
        <v>117</v>
      </c>
      <c r="E19" s="8" t="s">
        <v>52</v>
      </c>
      <c r="F19" s="7" t="s">
        <v>104</v>
      </c>
      <c r="G19" s="10" t="s">
        <v>105</v>
      </c>
      <c r="H19" s="7" t="str">
        <f>"000013"</f>
        <v>000013</v>
      </c>
      <c r="I19" s="6">
        <v>43207</v>
      </c>
      <c r="J19" s="7" t="str">
        <f>"000013"</f>
        <v>000013</v>
      </c>
      <c r="K19" s="6">
        <v>43207</v>
      </c>
      <c r="L19" s="7" t="str">
        <f>"000011"</f>
        <v>000011</v>
      </c>
      <c r="M19" s="6">
        <v>43207</v>
      </c>
      <c r="N19" s="7">
        <v>18</v>
      </c>
      <c r="O19" s="7" t="str">
        <f>"005306"</f>
        <v>005306</v>
      </c>
      <c r="P19" s="6">
        <v>43729</v>
      </c>
      <c r="Q19" s="11">
        <v>3.4650699999999999</v>
      </c>
      <c r="R19" s="11">
        <v>0.14222000000000001</v>
      </c>
      <c r="S19" s="11">
        <v>3.3228499999999999</v>
      </c>
      <c r="T19" s="7">
        <v>199</v>
      </c>
      <c r="U19" s="6">
        <v>43732</v>
      </c>
      <c r="V19" s="7">
        <v>9341423529</v>
      </c>
      <c r="W19" s="10" t="s">
        <v>106</v>
      </c>
      <c r="X19" s="7" t="s">
        <v>107</v>
      </c>
      <c r="Y19" s="10" t="s">
        <v>108</v>
      </c>
      <c r="Z19" s="7" t="s">
        <v>32</v>
      </c>
      <c r="AA19" s="10" t="s">
        <v>33</v>
      </c>
      <c r="AB19" s="11">
        <f>Q19/100</f>
        <v>3.46507E-2</v>
      </c>
    </row>
    <row r="20" spans="1:28" x14ac:dyDescent="0.35">
      <c r="A20" s="4">
        <v>3831</v>
      </c>
      <c r="B20" s="5" t="s">
        <v>109</v>
      </c>
      <c r="C20" s="6">
        <v>43777</v>
      </c>
      <c r="D20" s="4">
        <v>117</v>
      </c>
      <c r="E20" s="8" t="s">
        <v>52</v>
      </c>
      <c r="F20" s="7" t="s">
        <v>59</v>
      </c>
      <c r="G20" s="8" t="s">
        <v>60</v>
      </c>
      <c r="H20" s="7" t="str">
        <f>"000171"</f>
        <v>000171</v>
      </c>
      <c r="I20" s="6">
        <v>43246</v>
      </c>
      <c r="J20" s="7" t="str">
        <f>"000144"</f>
        <v>000144</v>
      </c>
      <c r="K20" s="6">
        <v>43363</v>
      </c>
      <c r="L20" s="7" t="str">
        <f>"000140"</f>
        <v>000140</v>
      </c>
      <c r="M20" s="6">
        <v>43365</v>
      </c>
      <c r="N20" s="7">
        <v>17</v>
      </c>
      <c r="O20" s="7" t="str">
        <f>"006096"</f>
        <v>006096</v>
      </c>
      <c r="P20" s="6">
        <v>43775</v>
      </c>
      <c r="Q20" s="9">
        <v>0.21929000000000001</v>
      </c>
      <c r="R20" s="9">
        <v>1.5630000000000002E-2</v>
      </c>
      <c r="S20" s="9">
        <v>0.20366000000000001</v>
      </c>
      <c r="T20" s="7">
        <v>13</v>
      </c>
      <c r="U20" s="6">
        <v>43777</v>
      </c>
      <c r="V20" s="7">
        <v>9448537899</v>
      </c>
      <c r="W20" s="8" t="s">
        <v>45</v>
      </c>
      <c r="X20" s="7" t="s">
        <v>39</v>
      </c>
      <c r="Y20" s="8" t="s">
        <v>40</v>
      </c>
      <c r="Z20" s="7" t="s">
        <v>32</v>
      </c>
      <c r="AA20" s="8" t="s">
        <v>33</v>
      </c>
      <c r="AB20" s="9">
        <v>2.1929000000000002E-3</v>
      </c>
    </row>
    <row r="21" spans="1:28" x14ac:dyDescent="0.35">
      <c r="A21" s="4">
        <v>3832</v>
      </c>
      <c r="B21" s="5" t="s">
        <v>109</v>
      </c>
      <c r="C21" s="6">
        <v>43777</v>
      </c>
      <c r="D21" s="4">
        <v>117</v>
      </c>
      <c r="E21" s="8" t="s">
        <v>52</v>
      </c>
      <c r="F21" s="7" t="s">
        <v>110</v>
      </c>
      <c r="G21" s="8" t="s">
        <v>111</v>
      </c>
      <c r="H21" s="7" t="str">
        <f>"000062"</f>
        <v>000062</v>
      </c>
      <c r="I21" s="6">
        <v>42947</v>
      </c>
      <c r="J21" s="7" t="str">
        <f>"000142"</f>
        <v>000142</v>
      </c>
      <c r="K21" s="6">
        <v>43362</v>
      </c>
      <c r="L21" s="7" t="str">
        <f>"000141"</f>
        <v>000141</v>
      </c>
      <c r="M21" s="6">
        <v>43365</v>
      </c>
      <c r="N21" s="7">
        <v>17</v>
      </c>
      <c r="O21" s="7" t="str">
        <f>"006097"</f>
        <v>006097</v>
      </c>
      <c r="P21" s="6">
        <v>43775</v>
      </c>
      <c r="Q21" s="9">
        <v>1.7520899999999999</v>
      </c>
      <c r="R21" s="9">
        <v>0.32566000000000001</v>
      </c>
      <c r="S21" s="9">
        <v>1.4264300000000001</v>
      </c>
      <c r="T21" s="7">
        <v>13</v>
      </c>
      <c r="U21" s="6">
        <v>43777</v>
      </c>
      <c r="V21" s="7">
        <v>9448537899</v>
      </c>
      <c r="W21" s="8" t="s">
        <v>112</v>
      </c>
      <c r="X21" s="7" t="s">
        <v>46</v>
      </c>
      <c r="Y21" s="8" t="s">
        <v>47</v>
      </c>
      <c r="Z21" s="7" t="s">
        <v>32</v>
      </c>
      <c r="AA21" s="8" t="s">
        <v>33</v>
      </c>
      <c r="AB21" s="9">
        <v>1.7520899999999999E-2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2020-01-30T06:29:10Z</dcterms:modified>
</cp:coreProperties>
</file>