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<sst xmlns="http://schemas.openxmlformats.org/spreadsheetml/2006/main" count="316" uniqueCount="132">
  <si>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</si>
  <si>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</si>
  <si>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</si>
  <si>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</si>
  <si>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</si>
  <si>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</si>
  <si>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</si>
  <si>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</si>
  <si>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</si>
  <si>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</si>
  <si>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</si>
  <si>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</si>
  <si>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</si>
  <si>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</si>
  <si>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</si>
  <si>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</si>
  <si>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</si>
  <si>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</si>
  <si>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</si>
  <si>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</si>
  <si>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</si>
  <si>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</si>
  <si>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</si>
  <si>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</si>
  <si>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</si>
  <si>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</si>
  <si>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</si>
  <si>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</si>
  <si>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</si>
  <si>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</si>
  <si>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</si>
  <si>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</si>
  <si>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</si>
  <si>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</si>
  <si>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</si>
  <si>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M S Venkatesh</t>
  </si>
  <si>
    <t>KRIDL</t>
  </si>
  <si>
    <t>P3290</t>
  </si>
  <si>
    <t>14th Finance Commission Works - Providing Street Lights and Maintenance</t>
  </si>
  <si>
    <t>P3106</t>
  </si>
  <si>
    <t>Nagarothana Works</t>
  </si>
  <si>
    <t>P0294</t>
  </si>
  <si>
    <t>M and R to Electrical Inst in BMP Buildings, Schools, M.Homes, Community Halls, Markets and Others</t>
  </si>
  <si>
    <t>Sudham Nagara</t>
  </si>
  <si>
    <t>118-16-000002</t>
  </si>
  <si>
    <t>Operation and Maintenance of Street Lighting System in Ward No.118 and 119 Package S-20 of South Zone</t>
  </si>
  <si>
    <t>Sree Hari Electricals (B.S.Hari)</t>
  </si>
  <si>
    <t>ddo258</t>
  </si>
  <si>
    <t xml:space="preserve"> Executive Engineer Electrical South Zone</t>
  </si>
  <si>
    <t>118-16-000003</t>
  </si>
  <si>
    <t>Operation and Maintenance of Highmast street lighting system in Chickpet and BTM Layout Assembly Constituency (Ward No.118, 119, 142, 143, 144, 145, 153, 146, 152, 147, 148, 172, 173, 151, 176) Package S-32 of South Zone</t>
  </si>
  <si>
    <t>M/S Muttatti Electricals</t>
  </si>
  <si>
    <t>118-17-000021</t>
  </si>
  <si>
    <t>Annual Electrical maintenance of all BBMP Buildings coming under Chickpet Constituency for a period of ONE year</t>
  </si>
  <si>
    <t>M/S SMG Electricals</t>
  </si>
  <si>
    <t>118-17-000010</t>
  </si>
  <si>
    <t>Providing cement concrete to roads in Ramakka garden, Hamid khan garden in ward No 118</t>
  </si>
  <si>
    <t>Afzal pasha</t>
  </si>
  <si>
    <t>ddo564</t>
  </si>
  <si>
    <t xml:space="preserve"> Assistant Executive Engineer Kempegowda Nagar South Zone</t>
  </si>
  <si>
    <t>118-17-000009</t>
  </si>
  <si>
    <t>Providing cement concrete to roads in Narayanaswamy garden in ward No 118</t>
  </si>
  <si>
    <t>V.Ravikumar</t>
  </si>
  <si>
    <t>118-17-000011</t>
  </si>
  <si>
    <t>Providing cement concrete to roads in Shambupalya and Surrounding area in ward No 118</t>
  </si>
  <si>
    <t>Afzal Pasha</t>
  </si>
  <si>
    <t>118-18-000047</t>
  </si>
  <si>
    <t>Development works to Indira Canteen at JC Road beside parking complex in ward no 118 Sudhamanagara</t>
  </si>
  <si>
    <t>118-18-000007</t>
  </si>
  <si>
    <t>Providing street lights and maintenance at ward no 118</t>
  </si>
  <si>
    <t>Executive Engineer -3, KRIDL</t>
  </si>
  <si>
    <t>118-16-000015</t>
  </si>
  <si>
    <t>Improvements to roads in Sindhi colony in ward No 118</t>
  </si>
  <si>
    <t>118-16-000016</t>
  </si>
  <si>
    <t>Improvements to footpath and roads in MTB road and Appajappa garden surroundings roads  in ward No 118</t>
  </si>
  <si>
    <t>M S VENKATESH</t>
  </si>
  <si>
    <t>118-16-000019</t>
  </si>
  <si>
    <t>Improvements to KS Garden, 4th cross lalbagh road and surroundings roads   in ward No 118</t>
  </si>
  <si>
    <t>118-16-000020</t>
  </si>
  <si>
    <t>Improvements to road from 4th cross double road to lalbagh road  in ward No 118</t>
  </si>
  <si>
    <t>MS VENKATESH</t>
  </si>
  <si>
    <t>118-16-000018</t>
  </si>
  <si>
    <t>Improvements toVinobhanagar and surroundings roads  in ward No 118</t>
  </si>
  <si>
    <t>July</t>
  </si>
  <si>
    <t>118-17-000022</t>
  </si>
  <si>
    <t>Annual maintenance and repairs of Air Conditioners at Dasappa Hospital Compound in Ward No 118</t>
  </si>
  <si>
    <t>P.K.Enterprises (Mangala.C)</t>
  </si>
  <si>
    <t>P0298</t>
  </si>
  <si>
    <t>M and R to Electrical Installations in Parks and Gardens, Playgrounds, Burial Grounds</t>
  </si>
  <si>
    <t>August</t>
  </si>
  <si>
    <t>118-18-000022</t>
  </si>
  <si>
    <t>Drilling of Borewell and supplying of water through pipe line in K S Garden ward Surrounding in ward no 118</t>
  </si>
  <si>
    <t>Technical Manager-3</t>
  </si>
  <si>
    <t>P3332</t>
  </si>
  <si>
    <t>Special Development works at Ward No. 02,12,22,23,24,25,30,31,37, 38,40,41,42,47,49,53,55,56,59,73,77,78,81,74,87,97,102,117,118,120,121,131,134,136,140,135,147,148,152,157,170,172,176 ( 43 wards Rs.4.00 Cr. Each)</t>
  </si>
  <si>
    <t>118-18-000023</t>
  </si>
  <si>
    <t>Drilling of Borewell and supplying of water through pipe line in Vinobha Nagar and Surrounding area n ward no 118</t>
  </si>
  <si>
    <t>TECHNICAL MANAGER-3</t>
  </si>
  <si>
    <t>118-18-000024</t>
  </si>
  <si>
    <t>Drilling of Borewell and supplying of water through pipe line in ward Surrounding in ward no 118</t>
  </si>
  <si>
    <t>September</t>
  </si>
  <si>
    <t>118-18-000034</t>
  </si>
  <si>
    <t>Improvement to drain in MTB road and surrounding in ward no. 118</t>
  </si>
  <si>
    <t>Sampanna Sathish</t>
  </si>
  <si>
    <t>October</t>
  </si>
  <si>
    <t>118-16-000012</t>
  </si>
  <si>
    <t>Providing drinking water facility in R O system including digging borewells laying pipeline and safety measures to shed in ward No 118</t>
  </si>
  <si>
    <t>P1802</t>
  </si>
  <si>
    <t>Water Supply New Areas</t>
  </si>
  <si>
    <t>118-18-000009</t>
  </si>
  <si>
    <t>Improvements and Maintenance of park in ward no 118</t>
  </si>
  <si>
    <t>DODDA RAYANNA</t>
  </si>
  <si>
    <t>P3292</t>
  </si>
  <si>
    <t>14th Finance Commission Works - Community Property Maintenance (including Parks)</t>
  </si>
  <si>
    <t>118-17-000033</t>
  </si>
  <si>
    <t>Providing CC Camera at Garbage Block Spots in ward no 118</t>
  </si>
  <si>
    <t>Rainbow Electricals, Prop: Mohammed Iqbal</t>
  </si>
  <si>
    <t>P3110</t>
  </si>
  <si>
    <t>14th Finance Commission Grant Works</t>
  </si>
  <si>
    <t>November</t>
  </si>
  <si>
    <t>118-19-000029</t>
  </si>
  <si>
    <t>Providing cement concrete roads in K S garden and Disoza colony in Sudhamanagara in ward no 118</t>
  </si>
  <si>
    <t>KRIDL, TECHNICAL MANAGER-3</t>
  </si>
  <si>
    <t>P3111</t>
  </si>
  <si>
    <t>State Finance Commission Untied Grant Works</t>
  </si>
  <si>
    <t>December</t>
  </si>
  <si>
    <t>118-19-000025</t>
  </si>
  <si>
    <t>Drilling of Borewell and providing pipe line for drinking water purpose in Sudhamanagara in ward no 118</t>
  </si>
  <si>
    <t>KRIDL,TECHNICAL MANAGER-3</t>
  </si>
  <si>
    <t>118-19-000028</t>
  </si>
  <si>
    <t>Providing cement concrete roads in Rajagopala garden and surrounding area Sudhamanagara in ward no 118</t>
  </si>
  <si>
    <t>KRIDL, Technical Manager-3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</si>
</sst>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tabSelected="1" workbookViewId="0">
      <selection activeCell="A2" sqref="A2:XFD33"/>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3833</v>
      </c>
      <c r="B2" s="5" t="s">
        <v>28</v>
      </c>
      <c r="C2" s="6">
        <v>43567</v>
      </c>
      <c r="D2" s="7">
        <v>118</v>
      </c>
      <c r="E2" s="8" t="s">
        <v>43</v>
      </c>
      <c r="F2" s="7" t="s">
        <v>44</v>
      </c>
      <c r="G2" s="8" t="s">
        <v>45</v>
      </c>
      <c r="H2" s="7" t="str">
        <f>"000011"</f>
        <v>000011</v>
      </c>
      <c r="I2" s="6">
        <v>42933</v>
      </c>
      <c r="J2" s="7" t="str">
        <f>"000026"</f>
        <v>000026</v>
      </c>
      <c r="K2" s="6">
        <v>43598</v>
      </c>
      <c r="L2" s="7" t="str">
        <f>"000026"</f>
        <v>000026</v>
      </c>
      <c r="M2" s="6">
        <v>43598</v>
      </c>
      <c r="N2" s="7">
        <v>16</v>
      </c>
      <c r="O2" s="7" t="str">
        <f>""</f>
        <v/>
      </c>
      <c r="P2" s="6"/>
      <c r="Q2" s="9">
        <v>8.8141700000000007</v>
      </c>
      <c r="R2" s="9">
        <v>0.74578999999999995</v>
      </c>
      <c r="S2" s="9">
        <v>8.0683799999999994</v>
      </c>
      <c r="T2" s="7">
        <v>17</v>
      </c>
      <c r="U2" s="6">
        <v>43567</v>
      </c>
      <c r="V2" s="7">
        <v>0</v>
      </c>
      <c r="W2" s="8" t="s">
        <v>46</v>
      </c>
      <c r="X2" s="7" t="s">
        <v>34</v>
      </c>
      <c r="Y2" s="8" t="s">
        <v>33</v>
      </c>
      <c r="Z2" s="7" t="s">
        <v>47</v>
      </c>
      <c r="AA2" s="8" t="s">
        <v>48</v>
      </c>
      <c r="AB2" s="9">
        <f t="shared" ref="AB2:AB10" si="0">Q2/100</f>
        <v>8.8141700000000003E-2</v>
      </c>
    </row>
    <row r="3" spans="1:28" x14ac:dyDescent="0.35">
      <c r="A3" s="4">
        <v>3834</v>
      </c>
      <c r="B3" s="5" t="s">
        <v>28</v>
      </c>
      <c r="C3" s="6">
        <v>43567</v>
      </c>
      <c r="D3" s="7">
        <v>118</v>
      </c>
      <c r="E3" s="8" t="s">
        <v>43</v>
      </c>
      <c r="F3" s="7" t="s">
        <v>49</v>
      </c>
      <c r="G3" s="8" t="s">
        <v>50</v>
      </c>
      <c r="H3" s="7" t="str">
        <f>"000039"</f>
        <v>000039</v>
      </c>
      <c r="I3" s="6">
        <v>42935</v>
      </c>
      <c r="J3" s="7" t="str">
        <f>"000180"</f>
        <v>000180</v>
      </c>
      <c r="K3" s="6">
        <v>43483</v>
      </c>
      <c r="L3" s="7" t="str">
        <f>"000184"</f>
        <v>000184</v>
      </c>
      <c r="M3" s="6">
        <v>43483</v>
      </c>
      <c r="N3" s="7">
        <v>16</v>
      </c>
      <c r="O3" s="7" t="str">
        <f>"000804"</f>
        <v>000804</v>
      </c>
      <c r="P3" s="6">
        <v>43578</v>
      </c>
      <c r="Q3" s="9">
        <v>7.1893399999999996</v>
      </c>
      <c r="R3" s="9">
        <v>0.54044000000000003</v>
      </c>
      <c r="S3" s="9">
        <v>6.6489000000000003</v>
      </c>
      <c r="T3" s="7">
        <v>17</v>
      </c>
      <c r="U3" s="6">
        <v>43567</v>
      </c>
      <c r="V3" s="7">
        <v>0</v>
      </c>
      <c r="W3" s="8" t="s">
        <v>51</v>
      </c>
      <c r="X3" s="7" t="s">
        <v>34</v>
      </c>
      <c r="Y3" s="8" t="s">
        <v>33</v>
      </c>
      <c r="Z3" s="7" t="s">
        <v>47</v>
      </c>
      <c r="AA3" s="8" t="s">
        <v>48</v>
      </c>
      <c r="AB3" s="9">
        <f t="shared" si="0"/>
        <v>7.1893399999999996E-2</v>
      </c>
    </row>
    <row r="4" spans="1:28" x14ac:dyDescent="0.35">
      <c r="A4" s="4">
        <v>3835</v>
      </c>
      <c r="B4" s="5" t="s">
        <v>28</v>
      </c>
      <c r="C4" s="6">
        <v>43580</v>
      </c>
      <c r="D4" s="7">
        <v>118</v>
      </c>
      <c r="E4" s="8" t="s">
        <v>43</v>
      </c>
      <c r="F4" s="7" t="s">
        <v>52</v>
      </c>
      <c r="G4" s="8" t="s">
        <v>53</v>
      </c>
      <c r="H4" s="7" t="str">
        <f>"000048"</f>
        <v>000048</v>
      </c>
      <c r="I4" s="6">
        <v>42935</v>
      </c>
      <c r="J4" s="7" t="str">
        <f>"000036"</f>
        <v>000036</v>
      </c>
      <c r="K4" s="6">
        <v>43299</v>
      </c>
      <c r="L4" s="7" t="str">
        <f>"000036"</f>
        <v>000036</v>
      </c>
      <c r="M4" s="6">
        <v>43299</v>
      </c>
      <c r="N4" s="7">
        <v>17</v>
      </c>
      <c r="O4" s="7" t="str">
        <f>"000953"</f>
        <v>000953</v>
      </c>
      <c r="P4" s="6">
        <v>43579</v>
      </c>
      <c r="Q4" s="9">
        <v>6.0655000000000001</v>
      </c>
      <c r="R4" s="9">
        <v>0.30935000000000001</v>
      </c>
      <c r="S4" s="9">
        <v>5.7561499999999999</v>
      </c>
      <c r="T4" s="7">
        <v>27</v>
      </c>
      <c r="U4" s="6">
        <v>43580</v>
      </c>
      <c r="V4" s="7">
        <v>0</v>
      </c>
      <c r="W4" s="8" t="s">
        <v>54</v>
      </c>
      <c r="X4" s="7" t="s">
        <v>41</v>
      </c>
      <c r="Y4" s="8" t="s">
        <v>42</v>
      </c>
      <c r="Z4" s="7" t="s">
        <v>47</v>
      </c>
      <c r="AA4" s="8" t="s">
        <v>48</v>
      </c>
      <c r="AB4" s="9">
        <f t="shared" si="0"/>
        <v>6.0655000000000001E-2</v>
      </c>
    </row>
    <row r="5" spans="1:28" x14ac:dyDescent="0.35">
      <c r="A5" s="4">
        <v>3836</v>
      </c>
      <c r="B5" s="5" t="s">
        <v>28</v>
      </c>
      <c r="C5" s="6">
        <v>43580</v>
      </c>
      <c r="D5" s="7">
        <v>118</v>
      </c>
      <c r="E5" s="8" t="s">
        <v>43</v>
      </c>
      <c r="F5" s="7" t="s">
        <v>44</v>
      </c>
      <c r="G5" s="8" t="s">
        <v>45</v>
      </c>
      <c r="H5" s="7" t="str">
        <f>"000011"</f>
        <v>000011</v>
      </c>
      <c r="I5" s="6">
        <v>42933</v>
      </c>
      <c r="J5" s="7" t="str">
        <f>"000026"</f>
        <v>000026</v>
      </c>
      <c r="K5" s="6">
        <v>43598</v>
      </c>
      <c r="L5" s="7" t="str">
        <f>"000026"</f>
        <v>000026</v>
      </c>
      <c r="M5" s="6">
        <v>43598</v>
      </c>
      <c r="N5" s="7">
        <v>16</v>
      </c>
      <c r="O5" s="7" t="str">
        <f>""</f>
        <v/>
      </c>
      <c r="P5" s="6"/>
      <c r="Q5" s="9">
        <v>10.57701</v>
      </c>
      <c r="R5" s="9">
        <v>0.83330000000000004</v>
      </c>
      <c r="S5" s="9">
        <v>9.7437100000000001</v>
      </c>
      <c r="T5" s="7">
        <v>29</v>
      </c>
      <c r="U5" s="6">
        <v>43580</v>
      </c>
      <c r="V5" s="7">
        <v>0</v>
      </c>
      <c r="W5" s="8" t="s">
        <v>46</v>
      </c>
      <c r="X5" s="7" t="s">
        <v>34</v>
      </c>
      <c r="Y5" s="8" t="s">
        <v>33</v>
      </c>
      <c r="Z5" s="7" t="s">
        <v>47</v>
      </c>
      <c r="AA5" s="8" t="s">
        <v>48</v>
      </c>
      <c r="AB5" s="9">
        <f t="shared" si="0"/>
        <v>0.10577009999999999</v>
      </c>
    </row>
    <row r="6" spans="1:28" x14ac:dyDescent="0.35">
      <c r="A6" s="4">
        <v>3837</v>
      </c>
      <c r="B6" s="5" t="s">
        <v>28</v>
      </c>
      <c r="C6" s="6">
        <v>43580</v>
      </c>
      <c r="D6" s="7">
        <v>118</v>
      </c>
      <c r="E6" s="8" t="s">
        <v>43</v>
      </c>
      <c r="F6" s="7" t="s">
        <v>49</v>
      </c>
      <c r="G6" s="8" t="s">
        <v>50</v>
      </c>
      <c r="H6" s="7" t="str">
        <f>"000039"</f>
        <v>000039</v>
      </c>
      <c r="I6" s="6">
        <v>42935</v>
      </c>
      <c r="J6" s="7" t="str">
        <f>"000035"</f>
        <v>000035</v>
      </c>
      <c r="K6" s="6">
        <v>43599</v>
      </c>
      <c r="L6" s="7" t="str">
        <f>"000035"</f>
        <v>000035</v>
      </c>
      <c r="M6" s="6">
        <v>43599</v>
      </c>
      <c r="N6" s="7">
        <v>16</v>
      </c>
      <c r="O6" s="7" t="str">
        <f>""</f>
        <v/>
      </c>
      <c r="P6" s="6"/>
      <c r="Q6" s="9">
        <v>4.7928899999999999</v>
      </c>
      <c r="R6" s="9">
        <v>0.35804000000000002</v>
      </c>
      <c r="S6" s="9">
        <v>4.43485</v>
      </c>
      <c r="T6" s="7">
        <v>29</v>
      </c>
      <c r="U6" s="6">
        <v>43580</v>
      </c>
      <c r="V6" s="7">
        <v>0</v>
      </c>
      <c r="W6" s="8" t="s">
        <v>51</v>
      </c>
      <c r="X6" s="7" t="s">
        <v>34</v>
      </c>
      <c r="Y6" s="8" t="s">
        <v>33</v>
      </c>
      <c r="Z6" s="7" t="s">
        <v>47</v>
      </c>
      <c r="AA6" s="8" t="s">
        <v>48</v>
      </c>
      <c r="AB6" s="9">
        <f t="shared" si="0"/>
        <v>4.7928899999999997E-2</v>
      </c>
    </row>
    <row r="7" spans="1:28" x14ac:dyDescent="0.35">
      <c r="A7" s="4">
        <v>3838</v>
      </c>
      <c r="B7" s="5" t="s">
        <v>32</v>
      </c>
      <c r="C7" s="6">
        <v>43602</v>
      </c>
      <c r="D7" s="7">
        <v>118</v>
      </c>
      <c r="E7" s="8" t="s">
        <v>43</v>
      </c>
      <c r="F7" s="7" t="s">
        <v>55</v>
      </c>
      <c r="G7" s="8" t="s">
        <v>56</v>
      </c>
      <c r="H7" s="7" t="str">
        <f>"000061"</f>
        <v>000061</v>
      </c>
      <c r="I7" s="6">
        <v>42965</v>
      </c>
      <c r="J7" s="7" t="str">
        <f>"000029"</f>
        <v>000029</v>
      </c>
      <c r="K7" s="6">
        <v>43005</v>
      </c>
      <c r="L7" s="7" t="str">
        <f>"000042"</f>
        <v>000042</v>
      </c>
      <c r="M7" s="6">
        <v>43005</v>
      </c>
      <c r="N7" s="7">
        <v>17</v>
      </c>
      <c r="O7" s="7" t="str">
        <f>"001550"</f>
        <v>001550</v>
      </c>
      <c r="P7" s="6">
        <v>43599</v>
      </c>
      <c r="Q7" s="9">
        <v>31.51</v>
      </c>
      <c r="R7" s="9">
        <v>1.7151000000000001</v>
      </c>
      <c r="S7" s="9">
        <v>29.794899999999998</v>
      </c>
      <c r="T7" s="7">
        <v>49</v>
      </c>
      <c r="U7" s="6">
        <v>43602</v>
      </c>
      <c r="V7" s="7">
        <v>9742855442</v>
      </c>
      <c r="W7" s="8" t="s">
        <v>57</v>
      </c>
      <c r="X7" s="7" t="s">
        <v>30</v>
      </c>
      <c r="Y7" s="8" t="s">
        <v>31</v>
      </c>
      <c r="Z7" s="7" t="s">
        <v>58</v>
      </c>
      <c r="AA7" s="8" t="s">
        <v>59</v>
      </c>
      <c r="AB7" s="9">
        <f t="shared" si="0"/>
        <v>0.31509999999999999</v>
      </c>
    </row>
    <row r="8" spans="1:28" x14ac:dyDescent="0.35">
      <c r="A8" s="4">
        <v>3839</v>
      </c>
      <c r="B8" s="5" t="s">
        <v>32</v>
      </c>
      <c r="C8" s="6">
        <v>43602</v>
      </c>
      <c r="D8" s="7">
        <v>118</v>
      </c>
      <c r="E8" s="8" t="s">
        <v>43</v>
      </c>
      <c r="F8" s="7" t="s">
        <v>60</v>
      </c>
      <c r="G8" s="8" t="s">
        <v>61</v>
      </c>
      <c r="H8" s="7" t="str">
        <f>"000060"</f>
        <v>000060</v>
      </c>
      <c r="I8" s="6">
        <v>42958</v>
      </c>
      <c r="J8" s="7" t="str">
        <f>"000028"</f>
        <v>000028</v>
      </c>
      <c r="K8" s="6">
        <v>43005</v>
      </c>
      <c r="L8" s="7" t="str">
        <f>"000041"</f>
        <v>000041</v>
      </c>
      <c r="M8" s="6">
        <v>43005</v>
      </c>
      <c r="N8" s="7">
        <v>17</v>
      </c>
      <c r="O8" s="7" t="str">
        <f>"001572"</f>
        <v>001572</v>
      </c>
      <c r="P8" s="6">
        <v>43599</v>
      </c>
      <c r="Q8" s="9">
        <v>23.131</v>
      </c>
      <c r="R8" s="9">
        <v>1.2547999999999999</v>
      </c>
      <c r="S8" s="9">
        <v>21.876200000000001</v>
      </c>
      <c r="T8" s="7">
        <v>49</v>
      </c>
      <c r="U8" s="6">
        <v>43602</v>
      </c>
      <c r="V8" s="7">
        <v>9448077241</v>
      </c>
      <c r="W8" s="8" t="s">
        <v>62</v>
      </c>
      <c r="X8" s="7" t="s">
        <v>30</v>
      </c>
      <c r="Y8" s="8" t="s">
        <v>31</v>
      </c>
      <c r="Z8" s="7" t="s">
        <v>58</v>
      </c>
      <c r="AA8" s="8" t="s">
        <v>59</v>
      </c>
      <c r="AB8" s="9">
        <f t="shared" si="0"/>
        <v>0.23131000000000002</v>
      </c>
    </row>
    <row r="9" spans="1:28" x14ac:dyDescent="0.35">
      <c r="A9" s="4">
        <v>3840</v>
      </c>
      <c r="B9" s="5" t="s">
        <v>32</v>
      </c>
      <c r="C9" s="6">
        <v>43603</v>
      </c>
      <c r="D9" s="7">
        <v>118</v>
      </c>
      <c r="E9" s="8" t="s">
        <v>43</v>
      </c>
      <c r="F9" s="7" t="s">
        <v>63</v>
      </c>
      <c r="G9" s="8" t="s">
        <v>64</v>
      </c>
      <c r="H9" s="7" t="str">
        <f>"000009"</f>
        <v>000009</v>
      </c>
      <c r="I9" s="6">
        <v>42938</v>
      </c>
      <c r="J9" s="7" t="str">
        <f>"000034"</f>
        <v>000034</v>
      </c>
      <c r="K9" s="6">
        <v>43033</v>
      </c>
      <c r="L9" s="7" t="str">
        <f>"000050"</f>
        <v>000050</v>
      </c>
      <c r="M9" s="6">
        <v>43033</v>
      </c>
      <c r="N9" s="7">
        <v>17</v>
      </c>
      <c r="O9" s="7" t="str">
        <f>"001725"</f>
        <v>001725</v>
      </c>
      <c r="P9" s="6">
        <v>43602</v>
      </c>
      <c r="Q9" s="9">
        <v>22.638000000000002</v>
      </c>
      <c r="R9" s="9">
        <v>1.2185999999999999</v>
      </c>
      <c r="S9" s="9">
        <v>21.4194</v>
      </c>
      <c r="T9" s="7">
        <v>50</v>
      </c>
      <c r="U9" s="6">
        <v>43603</v>
      </c>
      <c r="V9" s="7">
        <v>9742855442</v>
      </c>
      <c r="W9" s="8" t="s">
        <v>65</v>
      </c>
      <c r="X9" s="7" t="s">
        <v>30</v>
      </c>
      <c r="Y9" s="8" t="s">
        <v>31</v>
      </c>
      <c r="Z9" s="7" t="s">
        <v>58</v>
      </c>
      <c r="AA9" s="8" t="s">
        <v>59</v>
      </c>
      <c r="AB9" s="9">
        <f t="shared" si="0"/>
        <v>0.22638000000000003</v>
      </c>
    </row>
    <row r="10" spans="1:28" x14ac:dyDescent="0.35">
      <c r="A10" s="4">
        <v>3841</v>
      </c>
      <c r="B10" s="5" t="s">
        <v>32</v>
      </c>
      <c r="C10" s="6">
        <v>43607</v>
      </c>
      <c r="D10" s="7">
        <v>118</v>
      </c>
      <c r="E10" s="8" t="s">
        <v>43</v>
      </c>
      <c r="F10" s="7" t="s">
        <v>66</v>
      </c>
      <c r="G10" s="8" t="s">
        <v>67</v>
      </c>
      <c r="H10" s="7" t="str">
        <f>"000193"</f>
        <v>000193</v>
      </c>
      <c r="I10" s="6">
        <v>43449</v>
      </c>
      <c r="J10" s="7" t="str">
        <f>"000075"</f>
        <v>000075</v>
      </c>
      <c r="K10" s="6">
        <v>43536</v>
      </c>
      <c r="L10" s="7" t="str">
        <f>"000146"</f>
        <v>000146</v>
      </c>
      <c r="M10" s="6">
        <v>43543</v>
      </c>
      <c r="N10" s="7">
        <v>18</v>
      </c>
      <c r="O10" s="7" t="str">
        <f>"001406"</f>
        <v>001406</v>
      </c>
      <c r="P10" s="6">
        <v>43595</v>
      </c>
      <c r="Q10" s="9">
        <v>11.981999999999999</v>
      </c>
      <c r="R10" s="9">
        <v>1.3915999999999999</v>
      </c>
      <c r="S10" s="9">
        <v>10.590400000000001</v>
      </c>
      <c r="T10" s="7">
        <v>56</v>
      </c>
      <c r="U10" s="6">
        <v>43607</v>
      </c>
      <c r="V10" s="7">
        <v>9986985966</v>
      </c>
      <c r="W10" s="8" t="s">
        <v>36</v>
      </c>
      <c r="X10" s="7" t="s">
        <v>39</v>
      </c>
      <c r="Y10" s="8" t="s">
        <v>40</v>
      </c>
      <c r="Z10" s="7" t="s">
        <v>58</v>
      </c>
      <c r="AA10" s="8" t="s">
        <v>59</v>
      </c>
      <c r="AB10" s="9">
        <f t="shared" si="0"/>
        <v>0.11982</v>
      </c>
    </row>
    <row r="11" spans="1:28" x14ac:dyDescent="0.35">
      <c r="A11" s="4">
        <v>3842</v>
      </c>
      <c r="B11" s="5" t="s">
        <v>29</v>
      </c>
      <c r="C11" s="6">
        <v>43623</v>
      </c>
      <c r="D11" s="7">
        <v>118</v>
      </c>
      <c r="E11" s="8" t="s">
        <v>43</v>
      </c>
      <c r="F11" s="7" t="s">
        <v>49</v>
      </c>
      <c r="G11" s="8" t="s">
        <v>50</v>
      </c>
      <c r="H11" s="7" t="str">
        <f>"000039"</f>
        <v>000039</v>
      </c>
      <c r="I11" s="6">
        <v>42935</v>
      </c>
      <c r="J11" s="7" t="str">
        <f>"000035"</f>
        <v>000035</v>
      </c>
      <c r="K11" s="6">
        <v>43599</v>
      </c>
      <c r="L11" s="7" t="str">
        <f>"000035"</f>
        <v>000035</v>
      </c>
      <c r="M11" s="6">
        <v>43599</v>
      </c>
      <c r="N11" s="7">
        <v>16</v>
      </c>
      <c r="O11" s="7" t="str">
        <f>"002325"</f>
        <v>002325</v>
      </c>
      <c r="P11" s="6">
        <v>43617</v>
      </c>
      <c r="Q11" s="9">
        <v>3.5946699999999998</v>
      </c>
      <c r="R11" s="9">
        <v>0.26251999999999998</v>
      </c>
      <c r="S11" s="9">
        <v>3.3321499999999999</v>
      </c>
      <c r="T11" s="7">
        <v>73</v>
      </c>
      <c r="U11" s="6">
        <v>43623</v>
      </c>
      <c r="V11" s="7">
        <v>0</v>
      </c>
      <c r="W11" s="8" t="s">
        <v>51</v>
      </c>
      <c r="X11" s="7" t="s">
        <v>34</v>
      </c>
      <c r="Y11" s="8" t="s">
        <v>33</v>
      </c>
      <c r="Z11" s="7" t="s">
        <v>47</v>
      </c>
      <c r="AA11" s="8" t="s">
        <v>48</v>
      </c>
      <c r="AB11" s="9">
        <v>3.5946699999999998E-2</v>
      </c>
    </row>
    <row r="12" spans="1:28" x14ac:dyDescent="0.35">
      <c r="A12" s="4">
        <v>3843</v>
      </c>
      <c r="B12" s="5" t="s">
        <v>29</v>
      </c>
      <c r="C12" s="6">
        <v>43628</v>
      </c>
      <c r="D12" s="7">
        <v>118</v>
      </c>
      <c r="E12" s="8" t="s">
        <v>43</v>
      </c>
      <c r="F12" s="7" t="s">
        <v>68</v>
      </c>
      <c r="G12" s="8" t="s">
        <v>69</v>
      </c>
      <c r="H12" s="7" t="str">
        <f>"000134"</f>
        <v>000134</v>
      </c>
      <c r="I12" s="6">
        <v>43486</v>
      </c>
      <c r="J12" s="7" t="str">
        <f>"000226"</f>
        <v>000226</v>
      </c>
      <c r="K12" s="6">
        <v>43554</v>
      </c>
      <c r="L12" s="7" t="str">
        <f>"000227"</f>
        <v>000227</v>
      </c>
      <c r="M12" s="6">
        <v>43554</v>
      </c>
      <c r="N12" s="7">
        <v>18</v>
      </c>
      <c r="O12" s="7" t="str">
        <f>"002511"</f>
        <v>002511</v>
      </c>
      <c r="P12" s="6">
        <v>43622</v>
      </c>
      <c r="Q12" s="9">
        <v>9.9912399999999995</v>
      </c>
      <c r="R12" s="9">
        <v>1.2374799999999999</v>
      </c>
      <c r="S12" s="9">
        <v>8.7537599999999998</v>
      </c>
      <c r="T12" s="7">
        <v>78</v>
      </c>
      <c r="U12" s="6">
        <v>43628</v>
      </c>
      <c r="V12" s="7">
        <v>0</v>
      </c>
      <c r="W12" s="8" t="s">
        <v>70</v>
      </c>
      <c r="X12" s="7" t="s">
        <v>37</v>
      </c>
      <c r="Y12" s="8" t="s">
        <v>38</v>
      </c>
      <c r="Z12" s="7" t="s">
        <v>47</v>
      </c>
      <c r="AA12" s="8" t="s">
        <v>48</v>
      </c>
      <c r="AB12" s="9">
        <v>9.9912399999999998E-2</v>
      </c>
    </row>
    <row r="13" spans="1:28" x14ac:dyDescent="0.35">
      <c r="A13" s="4">
        <v>3844</v>
      </c>
      <c r="B13" s="5" t="s">
        <v>29</v>
      </c>
      <c r="C13" s="6">
        <v>43633</v>
      </c>
      <c r="D13" s="7">
        <v>118</v>
      </c>
      <c r="E13" s="8" t="s">
        <v>43</v>
      </c>
      <c r="F13" s="7" t="s">
        <v>71</v>
      </c>
      <c r="G13" s="8" t="s">
        <v>72</v>
      </c>
      <c r="H13" s="7" t="str">
        <f>"000011"</f>
        <v>000011</v>
      </c>
      <c r="I13" s="6">
        <v>42940</v>
      </c>
      <c r="J13" s="7" t="str">
        <f>"000052"</f>
        <v>000052</v>
      </c>
      <c r="K13" s="6">
        <v>43503</v>
      </c>
      <c r="L13" s="7" t="str">
        <f>"000120"</f>
        <v>000120</v>
      </c>
      <c r="M13" s="6">
        <v>43519</v>
      </c>
      <c r="N13" s="7">
        <v>16</v>
      </c>
      <c r="O13" s="7" t="str">
        <f>"002714"</f>
        <v>002714</v>
      </c>
      <c r="P13" s="6">
        <v>43629</v>
      </c>
      <c r="Q13" s="9">
        <v>0.46600000000000003</v>
      </c>
      <c r="R13" s="9">
        <v>0.01</v>
      </c>
      <c r="S13" s="9">
        <v>0.45600000000000002</v>
      </c>
      <c r="T13" s="7">
        <v>87</v>
      </c>
      <c r="U13" s="6">
        <v>43633</v>
      </c>
      <c r="V13" s="7">
        <v>9886066040</v>
      </c>
      <c r="W13" s="8" t="s">
        <v>35</v>
      </c>
      <c r="X13" s="7" t="s">
        <v>39</v>
      </c>
      <c r="Y13" s="8" t="s">
        <v>40</v>
      </c>
      <c r="Z13" s="7" t="s">
        <v>58</v>
      </c>
      <c r="AA13" s="8" t="s">
        <v>59</v>
      </c>
      <c r="AB13" s="9">
        <v>4.6600000000000001E-3</v>
      </c>
    </row>
    <row r="14" spans="1:28" x14ac:dyDescent="0.35">
      <c r="A14" s="4">
        <v>3845</v>
      </c>
      <c r="B14" s="5" t="s">
        <v>29</v>
      </c>
      <c r="C14" s="6">
        <v>43633</v>
      </c>
      <c r="D14" s="7">
        <v>118</v>
      </c>
      <c r="E14" s="8" t="s">
        <v>43</v>
      </c>
      <c r="F14" s="7" t="s">
        <v>73</v>
      </c>
      <c r="G14" s="8" t="s">
        <v>74</v>
      </c>
      <c r="H14" s="7" t="str">
        <f>"000012"</f>
        <v>000012</v>
      </c>
      <c r="I14" s="6">
        <v>42941</v>
      </c>
      <c r="J14" s="7" t="str">
        <f>"000048"</f>
        <v>000048</v>
      </c>
      <c r="K14" s="6">
        <v>43502</v>
      </c>
      <c r="L14" s="7" t="str">
        <f>"000117"</f>
        <v>000117</v>
      </c>
      <c r="M14" s="6">
        <v>43519</v>
      </c>
      <c r="N14" s="7">
        <v>16</v>
      </c>
      <c r="O14" s="7" t="str">
        <f>"002715"</f>
        <v>002715</v>
      </c>
      <c r="P14" s="6">
        <v>43629</v>
      </c>
      <c r="Q14" s="9">
        <v>0.44</v>
      </c>
      <c r="R14" s="9">
        <v>9.4999999999999998E-3</v>
      </c>
      <c r="S14" s="9">
        <v>0.43049999999999999</v>
      </c>
      <c r="T14" s="7">
        <v>87</v>
      </c>
      <c r="U14" s="6">
        <v>43633</v>
      </c>
      <c r="V14" s="7">
        <v>9886066040</v>
      </c>
      <c r="W14" s="8" t="s">
        <v>75</v>
      </c>
      <c r="X14" s="7" t="s">
        <v>39</v>
      </c>
      <c r="Y14" s="8" t="s">
        <v>40</v>
      </c>
      <c r="Z14" s="7" t="s">
        <v>58</v>
      </c>
      <c r="AA14" s="8" t="s">
        <v>59</v>
      </c>
      <c r="AB14" s="9">
        <v>4.4000000000000003E-3</v>
      </c>
    </row>
    <row r="15" spans="1:28" x14ac:dyDescent="0.35">
      <c r="A15" s="4">
        <v>3846</v>
      </c>
      <c r="B15" s="5" t="s">
        <v>29</v>
      </c>
      <c r="C15" s="6">
        <v>43633</v>
      </c>
      <c r="D15" s="7">
        <v>118</v>
      </c>
      <c r="E15" s="8" t="s">
        <v>43</v>
      </c>
      <c r="F15" s="7" t="s">
        <v>76</v>
      </c>
      <c r="G15" s="8" t="s">
        <v>77</v>
      </c>
      <c r="H15" s="7" t="str">
        <f>"000022"</f>
        <v>000022</v>
      </c>
      <c r="I15" s="6">
        <v>42942</v>
      </c>
      <c r="J15" s="7" t="str">
        <f>"000058"</f>
        <v>000058</v>
      </c>
      <c r="K15" s="6">
        <v>43504</v>
      </c>
      <c r="L15" s="7" t="str">
        <f>"000125"</f>
        <v>000125</v>
      </c>
      <c r="M15" s="6">
        <v>43519</v>
      </c>
      <c r="N15" s="7">
        <v>16</v>
      </c>
      <c r="O15" s="7" t="str">
        <f>"002716"</f>
        <v>002716</v>
      </c>
      <c r="P15" s="6">
        <v>43629</v>
      </c>
      <c r="Q15" s="9">
        <v>7.6999999999999999E-2</v>
      </c>
      <c r="R15" s="9">
        <v>1.6999999999999999E-3</v>
      </c>
      <c r="S15" s="9">
        <v>7.5300000000000006E-2</v>
      </c>
      <c r="T15" s="7">
        <v>87</v>
      </c>
      <c r="U15" s="6">
        <v>43633</v>
      </c>
      <c r="V15" s="7">
        <v>9886066040</v>
      </c>
      <c r="W15" s="8" t="s">
        <v>75</v>
      </c>
      <c r="X15" s="7" t="s">
        <v>39</v>
      </c>
      <c r="Y15" s="8" t="s">
        <v>40</v>
      </c>
      <c r="Z15" s="7" t="s">
        <v>58</v>
      </c>
      <c r="AA15" s="8" t="s">
        <v>59</v>
      </c>
      <c r="AB15" s="9">
        <v>7.6999999999999996E-4</v>
      </c>
    </row>
    <row r="16" spans="1:28" x14ac:dyDescent="0.35">
      <c r="A16" s="4">
        <v>3847</v>
      </c>
      <c r="B16" s="5" t="s">
        <v>29</v>
      </c>
      <c r="C16" s="6">
        <v>43633</v>
      </c>
      <c r="D16" s="7">
        <v>118</v>
      </c>
      <c r="E16" s="8" t="s">
        <v>43</v>
      </c>
      <c r="F16" s="7" t="s">
        <v>78</v>
      </c>
      <c r="G16" s="8" t="s">
        <v>79</v>
      </c>
      <c r="H16" s="7" t="str">
        <f>"000023"</f>
        <v>000023</v>
      </c>
      <c r="I16" s="6">
        <v>42942</v>
      </c>
      <c r="J16" s="7" t="str">
        <f>"000059"</f>
        <v>000059</v>
      </c>
      <c r="K16" s="6">
        <v>43504</v>
      </c>
      <c r="L16" s="7" t="str">
        <f>"000131"</f>
        <v>000131</v>
      </c>
      <c r="M16" s="6">
        <v>43519</v>
      </c>
      <c r="N16" s="7">
        <v>16</v>
      </c>
      <c r="O16" s="7" t="str">
        <f>"002717"</f>
        <v>002717</v>
      </c>
      <c r="P16" s="6">
        <v>43629</v>
      </c>
      <c r="Q16" s="9">
        <v>1.0680000000000001</v>
      </c>
      <c r="R16" s="9">
        <v>2.2800000000000001E-2</v>
      </c>
      <c r="S16" s="9">
        <v>1.0451999999999999</v>
      </c>
      <c r="T16" s="7">
        <v>87</v>
      </c>
      <c r="U16" s="6">
        <v>43633</v>
      </c>
      <c r="V16" s="7">
        <v>9886066040</v>
      </c>
      <c r="W16" s="8" t="s">
        <v>80</v>
      </c>
      <c r="X16" s="7" t="s">
        <v>39</v>
      </c>
      <c r="Y16" s="8" t="s">
        <v>40</v>
      </c>
      <c r="Z16" s="7" t="s">
        <v>58</v>
      </c>
      <c r="AA16" s="8" t="s">
        <v>59</v>
      </c>
      <c r="AB16" s="9">
        <v>1.068E-2</v>
      </c>
    </row>
    <row r="17" spans="1:28" x14ac:dyDescent="0.35">
      <c r="A17" s="4">
        <v>3848</v>
      </c>
      <c r="B17" s="5" t="s">
        <v>29</v>
      </c>
      <c r="C17" s="6">
        <v>43633</v>
      </c>
      <c r="D17" s="7">
        <v>118</v>
      </c>
      <c r="E17" s="8" t="s">
        <v>43</v>
      </c>
      <c r="F17" s="7" t="s">
        <v>81</v>
      </c>
      <c r="G17" s="8" t="s">
        <v>82</v>
      </c>
      <c r="H17" s="7" t="str">
        <f>"000021"</f>
        <v>000021</v>
      </c>
      <c r="I17" s="6">
        <v>42942</v>
      </c>
      <c r="J17" s="7" t="str">
        <f>"000051"</f>
        <v>000051</v>
      </c>
      <c r="K17" s="6">
        <v>43503</v>
      </c>
      <c r="L17" s="7" t="str">
        <f>"000119"</f>
        <v>000119</v>
      </c>
      <c r="M17" s="6">
        <v>43519</v>
      </c>
      <c r="N17" s="7">
        <v>16</v>
      </c>
      <c r="O17" s="7" t="str">
        <f>"002738"</f>
        <v>002738</v>
      </c>
      <c r="P17" s="6">
        <v>43629</v>
      </c>
      <c r="Q17" s="9">
        <v>4.1000000000000002E-2</v>
      </c>
      <c r="R17" s="9">
        <v>1.1000000000000001E-3</v>
      </c>
      <c r="S17" s="9">
        <v>3.9899999999999998E-2</v>
      </c>
      <c r="T17" s="7">
        <v>87</v>
      </c>
      <c r="U17" s="6">
        <v>43633</v>
      </c>
      <c r="V17" s="7">
        <v>9886066040</v>
      </c>
      <c r="W17" s="8" t="s">
        <v>75</v>
      </c>
      <c r="X17" s="7" t="s">
        <v>39</v>
      </c>
      <c r="Y17" s="8" t="s">
        <v>40</v>
      </c>
      <c r="Z17" s="7" t="s">
        <v>58</v>
      </c>
      <c r="AA17" s="8" t="s">
        <v>59</v>
      </c>
      <c r="AB17" s="9">
        <v>4.0999999999999999E-4</v>
      </c>
    </row>
    <row r="18" spans="1:28" x14ac:dyDescent="0.35">
      <c r="A18" s="4">
        <v>3849</v>
      </c>
      <c r="B18" s="5" t="s">
        <v>83</v>
      </c>
      <c r="C18" s="6">
        <v>43648</v>
      </c>
      <c r="D18" s="7">
        <v>118</v>
      </c>
      <c r="E18" s="8" t="s">
        <v>43</v>
      </c>
      <c r="F18" s="7" t="s">
        <v>44</v>
      </c>
      <c r="G18" s="10" t="s">
        <v>45</v>
      </c>
      <c r="H18" s="7" t="str">
        <f>"000011"</f>
        <v>000011</v>
      </c>
      <c r="I18" s="6">
        <v>42933</v>
      </c>
      <c r="J18" s="7" t="str">
        <f>"000213"</f>
        <v>000213</v>
      </c>
      <c r="K18" s="6">
        <v>43789</v>
      </c>
      <c r="L18" s="7" t="str">
        <f>"000213"</f>
        <v>000213</v>
      </c>
      <c r="M18" s="6">
        <v>43789</v>
      </c>
      <c r="N18" s="7">
        <v>16</v>
      </c>
      <c r="O18" s="7" t="str">
        <f>""</f>
        <v/>
      </c>
      <c r="P18" s="7"/>
      <c r="Q18" s="11">
        <v>5.2885099999999996</v>
      </c>
      <c r="R18" s="11">
        <v>0.39416000000000001</v>
      </c>
      <c r="S18" s="11">
        <v>4.8943500000000002</v>
      </c>
      <c r="T18" s="7">
        <v>102</v>
      </c>
      <c r="U18" s="6">
        <v>43648</v>
      </c>
      <c r="V18" s="7">
        <v>0</v>
      </c>
      <c r="W18" s="10" t="s">
        <v>46</v>
      </c>
      <c r="X18" s="7" t="s">
        <v>34</v>
      </c>
      <c r="Y18" s="10" t="s">
        <v>33</v>
      </c>
      <c r="Z18" s="7" t="s">
        <v>47</v>
      </c>
      <c r="AA18" s="10" t="s">
        <v>48</v>
      </c>
      <c r="AB18" s="11">
        <f t="shared" ref="AB18:AB25" si="1">Q18/100</f>
        <v>5.2885099999999997E-2</v>
      </c>
    </row>
    <row r="19" spans="1:28" x14ac:dyDescent="0.35">
      <c r="A19" s="4">
        <v>3850</v>
      </c>
      <c r="B19" s="5" t="s">
        <v>83</v>
      </c>
      <c r="C19" s="6">
        <v>43664</v>
      </c>
      <c r="D19" s="7">
        <v>118</v>
      </c>
      <c r="E19" s="8" t="s">
        <v>43</v>
      </c>
      <c r="F19" s="7" t="s">
        <v>84</v>
      </c>
      <c r="G19" s="10" t="s">
        <v>85</v>
      </c>
      <c r="H19" s="7" t="str">
        <f>"000054"</f>
        <v>000054</v>
      </c>
      <c r="I19" s="6">
        <v>42935</v>
      </c>
      <c r="J19" s="7" t="str">
        <f>"000031"</f>
        <v>000031</v>
      </c>
      <c r="K19" s="6">
        <v>43293</v>
      </c>
      <c r="L19" s="7" t="str">
        <f>"000031"</f>
        <v>000031</v>
      </c>
      <c r="M19" s="6">
        <v>43293</v>
      </c>
      <c r="N19" s="7">
        <v>17</v>
      </c>
      <c r="O19" s="7" t="str">
        <f>"003481"</f>
        <v>003481</v>
      </c>
      <c r="P19" s="6">
        <v>43662</v>
      </c>
      <c r="Q19" s="11">
        <v>0.94045000000000001</v>
      </c>
      <c r="R19" s="11">
        <v>4.7960000000000003E-2</v>
      </c>
      <c r="S19" s="11">
        <v>0.89249000000000001</v>
      </c>
      <c r="T19" s="7">
        <v>116</v>
      </c>
      <c r="U19" s="6">
        <v>43664</v>
      </c>
      <c r="V19" s="7">
        <v>0</v>
      </c>
      <c r="W19" s="10" t="s">
        <v>86</v>
      </c>
      <c r="X19" s="7" t="s">
        <v>87</v>
      </c>
      <c r="Y19" s="10" t="s">
        <v>88</v>
      </c>
      <c r="Z19" s="7" t="s">
        <v>47</v>
      </c>
      <c r="AA19" s="10" t="s">
        <v>48</v>
      </c>
      <c r="AB19" s="11">
        <f t="shared" si="1"/>
        <v>9.4044999999999997E-3</v>
      </c>
    </row>
    <row r="20" spans="1:28" x14ac:dyDescent="0.35">
      <c r="A20" s="4">
        <v>3851</v>
      </c>
      <c r="B20" s="5" t="s">
        <v>89</v>
      </c>
      <c r="C20" s="6">
        <v>43685</v>
      </c>
      <c r="D20" s="7">
        <v>118</v>
      </c>
      <c r="E20" s="8" t="s">
        <v>43</v>
      </c>
      <c r="F20" s="7" t="s">
        <v>49</v>
      </c>
      <c r="G20" s="10" t="s">
        <v>50</v>
      </c>
      <c r="H20" s="7" t="str">
        <f>"000039"</f>
        <v>000039</v>
      </c>
      <c r="I20" s="6">
        <v>42935</v>
      </c>
      <c r="J20" s="7" t="str">
        <f>"000197"</f>
        <v>000197</v>
      </c>
      <c r="K20" s="6">
        <v>43773</v>
      </c>
      <c r="L20" s="7" t="str">
        <f>"000197"</f>
        <v>000197</v>
      </c>
      <c r="M20" s="6">
        <v>43773</v>
      </c>
      <c r="N20" s="7">
        <v>16</v>
      </c>
      <c r="O20" s="7" t="str">
        <f>""</f>
        <v/>
      </c>
      <c r="P20" s="7"/>
      <c r="Q20" s="11">
        <v>3.5946699999999998</v>
      </c>
      <c r="R20" s="11">
        <v>0.26551999999999998</v>
      </c>
      <c r="S20" s="11">
        <v>3.3291499999999998</v>
      </c>
      <c r="T20" s="7">
        <v>149</v>
      </c>
      <c r="U20" s="6">
        <v>43685</v>
      </c>
      <c r="V20" s="7">
        <v>0</v>
      </c>
      <c r="W20" s="10" t="s">
        <v>51</v>
      </c>
      <c r="X20" s="7" t="s">
        <v>34</v>
      </c>
      <c r="Y20" s="10" t="s">
        <v>33</v>
      </c>
      <c r="Z20" s="7" t="s">
        <v>47</v>
      </c>
      <c r="AA20" s="10" t="s">
        <v>48</v>
      </c>
      <c r="AB20" s="11">
        <f t="shared" si="1"/>
        <v>3.5946699999999998E-2</v>
      </c>
    </row>
    <row r="21" spans="1:28" x14ac:dyDescent="0.35">
      <c r="A21" s="4">
        <v>3852</v>
      </c>
      <c r="B21" s="5" t="s">
        <v>89</v>
      </c>
      <c r="C21" s="6">
        <v>43705</v>
      </c>
      <c r="D21" s="7">
        <v>118</v>
      </c>
      <c r="E21" s="8" t="s">
        <v>43</v>
      </c>
      <c r="F21" s="7" t="s">
        <v>90</v>
      </c>
      <c r="G21" s="10" t="s">
        <v>91</v>
      </c>
      <c r="H21" s="7" t="str">
        <f>"000142"</f>
        <v>000142</v>
      </c>
      <c r="I21" s="6">
        <v>43182</v>
      </c>
      <c r="J21" s="7" t="str">
        <f>"000011"</f>
        <v>000011</v>
      </c>
      <c r="K21" s="6">
        <v>43300</v>
      </c>
      <c r="L21" s="7" t="str">
        <f>"000035"</f>
        <v>000035</v>
      </c>
      <c r="M21" s="6">
        <v>43319</v>
      </c>
      <c r="N21" s="7">
        <v>18</v>
      </c>
      <c r="O21" s="7" t="str">
        <f>"004707"</f>
        <v>004707</v>
      </c>
      <c r="P21" s="6">
        <v>43698</v>
      </c>
      <c r="Q21" s="11">
        <v>19.931000000000001</v>
      </c>
      <c r="R21" s="11">
        <v>1.909</v>
      </c>
      <c r="S21" s="11">
        <v>18.021999999999998</v>
      </c>
      <c r="T21" s="7">
        <v>171</v>
      </c>
      <c r="U21" s="6">
        <v>43705</v>
      </c>
      <c r="V21" s="7">
        <v>9742855442</v>
      </c>
      <c r="W21" s="10" t="s">
        <v>92</v>
      </c>
      <c r="X21" s="7" t="s">
        <v>93</v>
      </c>
      <c r="Y21" s="10" t="s">
        <v>94</v>
      </c>
      <c r="Z21" s="7" t="s">
        <v>58</v>
      </c>
      <c r="AA21" s="10" t="s">
        <v>59</v>
      </c>
      <c r="AB21" s="11">
        <f t="shared" si="1"/>
        <v>0.19931000000000001</v>
      </c>
    </row>
    <row r="22" spans="1:28" x14ac:dyDescent="0.35">
      <c r="A22" s="4">
        <v>3853</v>
      </c>
      <c r="B22" s="5" t="s">
        <v>89</v>
      </c>
      <c r="C22" s="6">
        <v>43705</v>
      </c>
      <c r="D22" s="7">
        <v>118</v>
      </c>
      <c r="E22" s="8" t="s">
        <v>43</v>
      </c>
      <c r="F22" s="7" t="s">
        <v>95</v>
      </c>
      <c r="G22" s="10" t="s">
        <v>96</v>
      </c>
      <c r="H22" s="7" t="str">
        <f>"000143"</f>
        <v>000143</v>
      </c>
      <c r="I22" s="6">
        <v>43182</v>
      </c>
      <c r="J22" s="7" t="str">
        <f>"000012"</f>
        <v>000012</v>
      </c>
      <c r="K22" s="6">
        <v>43300</v>
      </c>
      <c r="L22" s="7" t="str">
        <f>"000036"</f>
        <v>000036</v>
      </c>
      <c r="M22" s="6">
        <v>43319</v>
      </c>
      <c r="N22" s="7">
        <v>18</v>
      </c>
      <c r="O22" s="7" t="str">
        <f>"004708"</f>
        <v>004708</v>
      </c>
      <c r="P22" s="6">
        <v>43698</v>
      </c>
      <c r="Q22" s="11">
        <v>19.931000000000001</v>
      </c>
      <c r="R22" s="11">
        <v>1.909</v>
      </c>
      <c r="S22" s="11">
        <v>18.021999999999998</v>
      </c>
      <c r="T22" s="7">
        <v>171</v>
      </c>
      <c r="U22" s="6">
        <v>43705</v>
      </c>
      <c r="V22" s="7">
        <v>9742855442</v>
      </c>
      <c r="W22" s="10" t="s">
        <v>97</v>
      </c>
      <c r="X22" s="7" t="s">
        <v>93</v>
      </c>
      <c r="Y22" s="10" t="s">
        <v>94</v>
      </c>
      <c r="Z22" s="7" t="s">
        <v>58</v>
      </c>
      <c r="AA22" s="10" t="s">
        <v>59</v>
      </c>
      <c r="AB22" s="11">
        <f t="shared" si="1"/>
        <v>0.19931000000000001</v>
      </c>
    </row>
    <row r="23" spans="1:28" x14ac:dyDescent="0.35">
      <c r="A23" s="4">
        <v>3854</v>
      </c>
      <c r="B23" s="5" t="s">
        <v>89</v>
      </c>
      <c r="C23" s="6">
        <v>43705</v>
      </c>
      <c r="D23" s="7">
        <v>118</v>
      </c>
      <c r="E23" s="8" t="s">
        <v>43</v>
      </c>
      <c r="F23" s="7" t="s">
        <v>98</v>
      </c>
      <c r="G23" s="10" t="s">
        <v>99</v>
      </c>
      <c r="H23" s="7" t="str">
        <f>"000144"</f>
        <v>000144</v>
      </c>
      <c r="I23" s="6">
        <v>43182</v>
      </c>
      <c r="J23" s="7" t="str">
        <f>"000015"</f>
        <v>000015</v>
      </c>
      <c r="K23" s="6">
        <v>43307</v>
      </c>
      <c r="L23" s="7" t="str">
        <f>"000038"</f>
        <v>000038</v>
      </c>
      <c r="M23" s="6">
        <v>43319</v>
      </c>
      <c r="N23" s="7">
        <v>18</v>
      </c>
      <c r="O23" s="7" t="str">
        <f>"004709"</f>
        <v>004709</v>
      </c>
      <c r="P23" s="6">
        <v>43698</v>
      </c>
      <c r="Q23" s="11">
        <v>19.931000000000001</v>
      </c>
      <c r="R23" s="11">
        <v>1.909</v>
      </c>
      <c r="S23" s="11">
        <v>18.021999999999998</v>
      </c>
      <c r="T23" s="7">
        <v>171</v>
      </c>
      <c r="U23" s="6">
        <v>43705</v>
      </c>
      <c r="V23" s="7">
        <v>9742855442</v>
      </c>
      <c r="W23" s="10" t="s">
        <v>97</v>
      </c>
      <c r="X23" s="7" t="s">
        <v>93</v>
      </c>
      <c r="Y23" s="10" t="s">
        <v>94</v>
      </c>
      <c r="Z23" s="7" t="s">
        <v>58</v>
      </c>
      <c r="AA23" s="10" t="s">
        <v>59</v>
      </c>
      <c r="AB23" s="11">
        <f t="shared" si="1"/>
        <v>0.19931000000000001</v>
      </c>
    </row>
    <row r="24" spans="1:28" x14ac:dyDescent="0.35">
      <c r="A24" s="4">
        <v>3855</v>
      </c>
      <c r="B24" s="5" t="s">
        <v>100</v>
      </c>
      <c r="C24" s="6">
        <v>43720</v>
      </c>
      <c r="D24" s="7">
        <v>118</v>
      </c>
      <c r="E24" s="8" t="s">
        <v>43</v>
      </c>
      <c r="F24" s="7" t="s">
        <v>101</v>
      </c>
      <c r="G24" s="10" t="s">
        <v>102</v>
      </c>
      <c r="H24" s="7" t="str">
        <f>"000171"</f>
        <v>000171</v>
      </c>
      <c r="I24" s="6">
        <v>43427</v>
      </c>
      <c r="J24" s="7" t="str">
        <f>"000072"</f>
        <v>000072</v>
      </c>
      <c r="K24" s="6">
        <v>43522</v>
      </c>
      <c r="L24" s="7" t="str">
        <f>"000141"</f>
        <v>000141</v>
      </c>
      <c r="M24" s="6">
        <v>43525</v>
      </c>
      <c r="N24" s="7">
        <v>18</v>
      </c>
      <c r="O24" s="7" t="str">
        <f>"004932"</f>
        <v>004932</v>
      </c>
      <c r="P24" s="6">
        <v>43714</v>
      </c>
      <c r="Q24" s="11">
        <v>18.088000000000001</v>
      </c>
      <c r="R24" s="11">
        <v>0.88839999999999997</v>
      </c>
      <c r="S24" s="11">
        <v>17.1996</v>
      </c>
      <c r="T24" s="7">
        <v>183</v>
      </c>
      <c r="U24" s="6">
        <v>43720</v>
      </c>
      <c r="V24" s="7">
        <v>9448040740</v>
      </c>
      <c r="W24" s="10" t="s">
        <v>103</v>
      </c>
      <c r="X24" s="7" t="s">
        <v>30</v>
      </c>
      <c r="Y24" s="10" t="s">
        <v>31</v>
      </c>
      <c r="Z24" s="7" t="s">
        <v>58</v>
      </c>
      <c r="AA24" s="10" t="s">
        <v>59</v>
      </c>
      <c r="AB24" s="11">
        <f t="shared" si="1"/>
        <v>0.18088000000000001</v>
      </c>
    </row>
    <row r="25" spans="1:28" x14ac:dyDescent="0.35">
      <c r="A25" s="4">
        <v>3856</v>
      </c>
      <c r="B25" s="5" t="s">
        <v>100</v>
      </c>
      <c r="C25" s="6">
        <v>43731</v>
      </c>
      <c r="D25" s="7">
        <v>118</v>
      </c>
      <c r="E25" s="8" t="s">
        <v>43</v>
      </c>
      <c r="F25" s="7" t="s">
        <v>44</v>
      </c>
      <c r="G25" s="10" t="s">
        <v>45</v>
      </c>
      <c r="H25" s="7" t="str">
        <f>"000011"</f>
        <v>000011</v>
      </c>
      <c r="I25" s="6">
        <v>42933</v>
      </c>
      <c r="J25" s="7" t="str">
        <f>"000213"</f>
        <v>000213</v>
      </c>
      <c r="K25" s="6">
        <v>43789</v>
      </c>
      <c r="L25" s="7" t="str">
        <f>"000213"</f>
        <v>000213</v>
      </c>
      <c r="M25" s="6">
        <v>43789</v>
      </c>
      <c r="N25" s="7">
        <v>16</v>
      </c>
      <c r="O25" s="7" t="str">
        <f>""</f>
        <v/>
      </c>
      <c r="P25" s="7"/>
      <c r="Q25" s="11">
        <v>5.2885099999999996</v>
      </c>
      <c r="R25" s="11">
        <v>0.39976</v>
      </c>
      <c r="S25" s="11">
        <v>4.8887499999999999</v>
      </c>
      <c r="T25" s="7">
        <v>198</v>
      </c>
      <c r="U25" s="6">
        <v>43731</v>
      </c>
      <c r="V25" s="7">
        <v>0</v>
      </c>
      <c r="W25" s="10" t="s">
        <v>46</v>
      </c>
      <c r="X25" s="7" t="s">
        <v>34</v>
      </c>
      <c r="Y25" s="10" t="s">
        <v>33</v>
      </c>
      <c r="Z25" s="7" t="s">
        <v>47</v>
      </c>
      <c r="AA25" s="10" t="s">
        <v>48</v>
      </c>
      <c r="AB25" s="11">
        <f t="shared" si="1"/>
        <v>5.2885099999999997E-2</v>
      </c>
    </row>
    <row r="26" spans="1:28" x14ac:dyDescent="0.35">
      <c r="A26" s="4">
        <v>3857</v>
      </c>
      <c r="B26" s="5" t="s">
        <v>104</v>
      </c>
      <c r="C26" s="6">
        <v>43748</v>
      </c>
      <c r="D26" s="4">
        <v>118</v>
      </c>
      <c r="E26" s="8" t="s">
        <v>43</v>
      </c>
      <c r="F26" s="7" t="s">
        <v>105</v>
      </c>
      <c r="G26" s="8" t="s">
        <v>106</v>
      </c>
      <c r="H26" s="7" t="str">
        <f>"000134"</f>
        <v>000134</v>
      </c>
      <c r="I26" s="6">
        <v>43283</v>
      </c>
      <c r="J26" s="7" t="str">
        <f>"000021"</f>
        <v>000021</v>
      </c>
      <c r="K26" s="6">
        <v>43342</v>
      </c>
      <c r="L26" s="7" t="str">
        <f>"000054"</f>
        <v>000054</v>
      </c>
      <c r="M26" s="6">
        <v>43343</v>
      </c>
      <c r="N26" s="7">
        <v>16</v>
      </c>
      <c r="O26" s="7" t="str">
        <f>"005623"</f>
        <v>005623</v>
      </c>
      <c r="P26" s="6">
        <v>43741</v>
      </c>
      <c r="Q26" s="9">
        <v>20.013999999999999</v>
      </c>
      <c r="R26" s="9">
        <v>0.88780000000000003</v>
      </c>
      <c r="S26" s="9">
        <v>19.126200000000001</v>
      </c>
      <c r="T26" s="7">
        <v>13</v>
      </c>
      <c r="U26" s="6">
        <v>43748</v>
      </c>
      <c r="V26" s="7">
        <v>9742855442</v>
      </c>
      <c r="W26" s="8" t="s">
        <v>57</v>
      </c>
      <c r="X26" s="7" t="s">
        <v>107</v>
      </c>
      <c r="Y26" s="8" t="s">
        <v>108</v>
      </c>
      <c r="Z26" s="7" t="s">
        <v>58</v>
      </c>
      <c r="AA26" s="8" t="s">
        <v>59</v>
      </c>
      <c r="AB26" s="9">
        <v>0.20013999999999998</v>
      </c>
    </row>
    <row r="27" spans="1:28" x14ac:dyDescent="0.35">
      <c r="A27" s="4">
        <v>3858</v>
      </c>
      <c r="B27" s="5" t="s">
        <v>104</v>
      </c>
      <c r="C27" s="6">
        <v>43752</v>
      </c>
      <c r="D27" s="4">
        <v>118</v>
      </c>
      <c r="E27" s="8" t="s">
        <v>43</v>
      </c>
      <c r="F27" s="7" t="s">
        <v>109</v>
      </c>
      <c r="G27" s="8" t="s">
        <v>110</v>
      </c>
      <c r="H27" s="7" t="str">
        <f>"000213"</f>
        <v>000213</v>
      </c>
      <c r="I27" s="6">
        <v>43460</v>
      </c>
      <c r="J27" s="7" t="str">
        <f>"000035"</f>
        <v>000035</v>
      </c>
      <c r="K27" s="6">
        <v>43683</v>
      </c>
      <c r="L27" s="7" t="str">
        <f>"000073"</f>
        <v>000073</v>
      </c>
      <c r="M27" s="6">
        <v>43724</v>
      </c>
      <c r="N27" s="7">
        <v>18</v>
      </c>
      <c r="O27" s="7" t="str">
        <f>"005712"</f>
        <v>005712</v>
      </c>
      <c r="P27" s="6">
        <v>43748</v>
      </c>
      <c r="Q27" s="9">
        <v>4.3410000000000002</v>
      </c>
      <c r="R27" s="9">
        <v>0.17349999999999999</v>
      </c>
      <c r="S27" s="9">
        <v>4.1675000000000004</v>
      </c>
      <c r="T27" s="7">
        <v>13</v>
      </c>
      <c r="U27" s="6">
        <v>43752</v>
      </c>
      <c r="V27" s="7">
        <v>1234567890</v>
      </c>
      <c r="W27" s="8" t="s">
        <v>111</v>
      </c>
      <c r="X27" s="7" t="s">
        <v>112</v>
      </c>
      <c r="Y27" s="8" t="s">
        <v>113</v>
      </c>
      <c r="Z27" s="7" t="s">
        <v>58</v>
      </c>
      <c r="AA27" s="8" t="s">
        <v>59</v>
      </c>
      <c r="AB27" s="9">
        <v>4.3410000000000004E-2</v>
      </c>
    </row>
    <row r="28" spans="1:28" x14ac:dyDescent="0.35">
      <c r="A28" s="4">
        <v>3859</v>
      </c>
      <c r="B28" s="5" t="s">
        <v>104</v>
      </c>
      <c r="C28" s="6">
        <v>43752</v>
      </c>
      <c r="D28" s="4">
        <v>118</v>
      </c>
      <c r="E28" s="8" t="s">
        <v>43</v>
      </c>
      <c r="F28" s="7" t="s">
        <v>114</v>
      </c>
      <c r="G28" s="8" t="s">
        <v>115</v>
      </c>
      <c r="H28" s="7" t="str">
        <f>"000167"</f>
        <v>000167</v>
      </c>
      <c r="I28" s="6">
        <v>43427</v>
      </c>
      <c r="J28" s="7" t="str">
        <f>"000029"</f>
        <v>000029</v>
      </c>
      <c r="K28" s="6">
        <v>43668</v>
      </c>
      <c r="L28" s="7" t="str">
        <f>"000077"</f>
        <v>000077</v>
      </c>
      <c r="M28" s="6">
        <v>43729</v>
      </c>
      <c r="N28" s="7">
        <v>17</v>
      </c>
      <c r="O28" s="7" t="str">
        <f>"005750"</f>
        <v>005750</v>
      </c>
      <c r="P28" s="6">
        <v>43749</v>
      </c>
      <c r="Q28" s="9">
        <v>6.8</v>
      </c>
      <c r="R28" s="9">
        <v>0.33222000000000002</v>
      </c>
      <c r="S28" s="9">
        <v>6.4677800000000003</v>
      </c>
      <c r="T28" s="7">
        <v>13</v>
      </c>
      <c r="U28" s="6">
        <v>43752</v>
      </c>
      <c r="V28" s="7">
        <v>9845036857</v>
      </c>
      <c r="W28" s="8" t="s">
        <v>116</v>
      </c>
      <c r="X28" s="7" t="s">
        <v>117</v>
      </c>
      <c r="Y28" s="8" t="s">
        <v>118</v>
      </c>
      <c r="Z28" s="7" t="s">
        <v>58</v>
      </c>
      <c r="AA28" s="8" t="s">
        <v>59</v>
      </c>
      <c r="AB28" s="9">
        <v>6.8000000000000005E-2</v>
      </c>
    </row>
    <row r="29" spans="1:28" x14ac:dyDescent="0.35">
      <c r="A29" s="4">
        <v>3860</v>
      </c>
      <c r="B29" s="5" t="s">
        <v>119</v>
      </c>
      <c r="C29" s="6">
        <v>43798</v>
      </c>
      <c r="D29" s="4">
        <v>118</v>
      </c>
      <c r="E29" s="8" t="s">
        <v>43</v>
      </c>
      <c r="F29" s="7" t="s">
        <v>120</v>
      </c>
      <c r="G29" s="8" t="s">
        <v>121</v>
      </c>
      <c r="H29" s="7" t="str">
        <f>"000014"</f>
        <v>000014</v>
      </c>
      <c r="I29" s="6">
        <v>43601</v>
      </c>
      <c r="J29" s="7" t="str">
        <f>"000045"</f>
        <v>000045</v>
      </c>
      <c r="K29" s="6">
        <v>43711</v>
      </c>
      <c r="L29" s="7" t="str">
        <f>"000084"</f>
        <v>000084</v>
      </c>
      <c r="M29" s="6">
        <v>43759</v>
      </c>
      <c r="N29" s="7">
        <v>19</v>
      </c>
      <c r="O29" s="7" t="str">
        <f>"006381"</f>
        <v>006381</v>
      </c>
      <c r="P29" s="6">
        <v>43794</v>
      </c>
      <c r="Q29" s="9">
        <v>49.948</v>
      </c>
      <c r="R29" s="9">
        <v>6.5663400000000003</v>
      </c>
      <c r="S29" s="9">
        <v>43.381659999999997</v>
      </c>
      <c r="T29" s="7">
        <v>13</v>
      </c>
      <c r="U29" s="6">
        <v>43798</v>
      </c>
      <c r="V29" s="7">
        <v>7760739393</v>
      </c>
      <c r="W29" s="8" t="s">
        <v>122</v>
      </c>
      <c r="X29" s="7" t="s">
        <v>123</v>
      </c>
      <c r="Y29" s="8" t="s">
        <v>124</v>
      </c>
      <c r="Z29" s="7" t="s">
        <v>58</v>
      </c>
      <c r="AA29" s="8" t="s">
        <v>59</v>
      </c>
      <c r="AB29" s="9">
        <v>0.49947999999999998</v>
      </c>
    </row>
    <row r="30" spans="1:28" x14ac:dyDescent="0.35">
      <c r="A30" s="4">
        <v>3861</v>
      </c>
      <c r="B30" s="5" t="s">
        <v>125</v>
      </c>
      <c r="C30" s="6">
        <v>43805</v>
      </c>
      <c r="D30" s="4">
        <v>118</v>
      </c>
      <c r="E30" s="8" t="s">
        <v>43</v>
      </c>
      <c r="F30" s="7" t="s">
        <v>49</v>
      </c>
      <c r="G30" s="8" t="s">
        <v>50</v>
      </c>
      <c r="H30" s="7" t="str">
        <f>"000039"</f>
        <v>000039</v>
      </c>
      <c r="I30" s="6">
        <v>42935</v>
      </c>
      <c r="J30" s="7" t="str">
        <f>"000197"</f>
        <v>000197</v>
      </c>
      <c r="K30" s="6">
        <v>43773</v>
      </c>
      <c r="L30" s="7" t="str">
        <f>"000197"</f>
        <v>000197</v>
      </c>
      <c r="M30" s="6">
        <v>43773</v>
      </c>
      <c r="N30" s="7">
        <v>16</v>
      </c>
      <c r="O30" s="7" t="str">
        <f>"006587"</f>
        <v>006587</v>
      </c>
      <c r="P30" s="6">
        <v>43803</v>
      </c>
      <c r="Q30" s="9">
        <v>3.5946600000000002</v>
      </c>
      <c r="R30" s="9">
        <v>0.27951999999999999</v>
      </c>
      <c r="S30" s="9">
        <v>3.31514</v>
      </c>
      <c r="T30" s="7">
        <v>13</v>
      </c>
      <c r="U30" s="6">
        <v>43805</v>
      </c>
      <c r="V30" s="7">
        <v>0</v>
      </c>
      <c r="W30" s="8" t="s">
        <v>51</v>
      </c>
      <c r="X30" s="7" t="s">
        <v>34</v>
      </c>
      <c r="Y30" s="8" t="s">
        <v>33</v>
      </c>
      <c r="Z30" s="7" t="s">
        <v>47</v>
      </c>
      <c r="AA30" s="8" t="s">
        <v>48</v>
      </c>
      <c r="AB30" s="9">
        <v>3.5946600000000002E-2</v>
      </c>
    </row>
    <row r="31" spans="1:28" x14ac:dyDescent="0.35">
      <c r="A31" s="4">
        <v>3862</v>
      </c>
      <c r="B31" s="5" t="s">
        <v>125</v>
      </c>
      <c r="C31" s="6">
        <v>43805</v>
      </c>
      <c r="D31" s="4">
        <v>118</v>
      </c>
      <c r="E31" s="8" t="s">
        <v>43</v>
      </c>
      <c r="F31" s="7" t="s">
        <v>44</v>
      </c>
      <c r="G31" s="8" t="s">
        <v>45</v>
      </c>
      <c r="H31" s="7" t="str">
        <f>"000011"</f>
        <v>000011</v>
      </c>
      <c r="I31" s="6">
        <v>42933</v>
      </c>
      <c r="J31" s="7" t="str">
        <f>"000213"</f>
        <v>000213</v>
      </c>
      <c r="K31" s="6">
        <v>43789</v>
      </c>
      <c r="L31" s="7" t="str">
        <f>"000213"</f>
        <v>000213</v>
      </c>
      <c r="M31" s="6">
        <v>43789</v>
      </c>
      <c r="N31" s="7">
        <v>16</v>
      </c>
      <c r="O31" s="7" t="str">
        <f>"006598"</f>
        <v>006598</v>
      </c>
      <c r="P31" s="6">
        <v>43803</v>
      </c>
      <c r="Q31" s="9">
        <v>5.2885099999999996</v>
      </c>
      <c r="R31" s="9">
        <v>0.39976</v>
      </c>
      <c r="S31" s="9">
        <v>4.8887499999999999</v>
      </c>
      <c r="T31" s="7">
        <v>13</v>
      </c>
      <c r="U31" s="6">
        <v>43805</v>
      </c>
      <c r="V31" s="7">
        <v>0</v>
      </c>
      <c r="W31" s="8" t="s">
        <v>46</v>
      </c>
      <c r="X31" s="7" t="s">
        <v>34</v>
      </c>
      <c r="Y31" s="8" t="s">
        <v>33</v>
      </c>
      <c r="Z31" s="7" t="s">
        <v>47</v>
      </c>
      <c r="AA31" s="8" t="s">
        <v>48</v>
      </c>
      <c r="AB31" s="9">
        <v>5.2885099999999997E-2</v>
      </c>
    </row>
    <row r="32" spans="1:28" x14ac:dyDescent="0.35">
      <c r="A32" s="4">
        <v>3863</v>
      </c>
      <c r="B32" s="5" t="s">
        <v>125</v>
      </c>
      <c r="C32" s="6">
        <v>43818</v>
      </c>
      <c r="D32" s="4">
        <v>118</v>
      </c>
      <c r="E32" s="8" t="s">
        <v>43</v>
      </c>
      <c r="F32" s="7" t="s">
        <v>126</v>
      </c>
      <c r="G32" s="8" t="s">
        <v>127</v>
      </c>
      <c r="H32" s="7" t="str">
        <f>"000012"</f>
        <v>000012</v>
      </c>
      <c r="I32" s="6">
        <v>43598</v>
      </c>
      <c r="J32" s="7" t="str">
        <f>"000046"</f>
        <v>000046</v>
      </c>
      <c r="K32" s="6">
        <v>43711</v>
      </c>
      <c r="L32" s="7" t="str">
        <f>"000085"</f>
        <v>000085</v>
      </c>
      <c r="M32" s="6">
        <v>43759</v>
      </c>
      <c r="N32" s="7">
        <v>19</v>
      </c>
      <c r="O32" s="7" t="str">
        <f>"006607"</f>
        <v>006607</v>
      </c>
      <c r="P32" s="6">
        <v>43803</v>
      </c>
      <c r="Q32" s="9">
        <v>35.811999999999998</v>
      </c>
      <c r="R32" s="9">
        <v>4.2185300000000003</v>
      </c>
      <c r="S32" s="9">
        <v>31.59347</v>
      </c>
      <c r="T32" s="7">
        <v>13</v>
      </c>
      <c r="U32" s="6">
        <v>43818</v>
      </c>
      <c r="V32" s="7">
        <v>7760739393</v>
      </c>
      <c r="W32" s="8" t="s">
        <v>128</v>
      </c>
      <c r="X32" s="7" t="s">
        <v>123</v>
      </c>
      <c r="Y32" s="8" t="s">
        <v>124</v>
      </c>
      <c r="Z32" s="7" t="s">
        <v>58</v>
      </c>
      <c r="AA32" s="8" t="s">
        <v>59</v>
      </c>
      <c r="AB32" s="9">
        <v>0.35811999999999999</v>
      </c>
    </row>
    <row r="33" spans="1:28" x14ac:dyDescent="0.35">
      <c r="A33" s="4">
        <v>3864</v>
      </c>
      <c r="B33" s="5" t="s">
        <v>125</v>
      </c>
      <c r="C33" s="6">
        <v>43818</v>
      </c>
      <c r="D33" s="4">
        <v>118</v>
      </c>
      <c r="E33" s="8" t="s">
        <v>43</v>
      </c>
      <c r="F33" s="7" t="s">
        <v>129</v>
      </c>
      <c r="G33" s="8" t="s">
        <v>130</v>
      </c>
      <c r="H33" s="7" t="str">
        <f>"000010"</f>
        <v>000010</v>
      </c>
      <c r="I33" s="6">
        <v>43598</v>
      </c>
      <c r="J33" s="7" t="str">
        <f>"000057"</f>
        <v>000057</v>
      </c>
      <c r="K33" s="6">
        <v>43757</v>
      </c>
      <c r="L33" s="7" t="str">
        <f>"000086"</f>
        <v>000086</v>
      </c>
      <c r="M33" s="6">
        <v>43759</v>
      </c>
      <c r="N33" s="7">
        <v>19</v>
      </c>
      <c r="O33" s="7" t="str">
        <f>"006611"</f>
        <v>006611</v>
      </c>
      <c r="P33" s="6">
        <v>43803</v>
      </c>
      <c r="Q33" s="9">
        <v>40.265000000000001</v>
      </c>
      <c r="R33" s="9">
        <v>5.3357999999999999</v>
      </c>
      <c r="S33" s="9">
        <v>34.929200000000002</v>
      </c>
      <c r="T33" s="7">
        <v>13</v>
      </c>
      <c r="U33" s="6">
        <v>43818</v>
      </c>
      <c r="V33" s="7">
        <v>7760739393</v>
      </c>
      <c r="W33" s="8" t="s">
        <v>131</v>
      </c>
      <c r="X33" s="7" t="s">
        <v>123</v>
      </c>
      <c r="Y33" s="8" t="s">
        <v>124</v>
      </c>
      <c r="Z33" s="7" t="s">
        <v>58</v>
      </c>
      <c r="AA33" s="8" t="s">
        <v>59</v>
      </c>
      <c r="AB33" s="9">
        <v>0.40265000000000001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2020-01-30T06:29:47Z</dcterms:modified>
</cp:coreProperties>
</file>