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esktop\BPR Q1 Q2 Q3\Contractor Bill Payment (Bill Register) Q1 Q2 Q3\"/>
    </mc:Choice>
  </mc:AlternateContent>
  <bookViews>
    <workbookView xWindow="0" yWindow="0" windowWidth="11790" windowHeight="563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9" i="1" l="1"/>
  <c r="L19" i="1"/>
  <c r="J19" i="1"/>
  <c r="H19" i="1"/>
  <c r="O18" i="1"/>
  <c r="L18" i="1"/>
  <c r="J18" i="1"/>
  <c r="H18" i="1"/>
  <c r="O17" i="1"/>
  <c r="L17" i="1"/>
  <c r="J17" i="1"/>
  <c r="H17" i="1"/>
  <c r="O16" i="1"/>
  <c r="L16" i="1"/>
  <c r="J16" i="1"/>
  <c r="H16" i="1"/>
  <c r="AB15" i="1"/>
  <c r="O15" i="1"/>
  <c r="L15" i="1"/>
  <c r="J15" i="1"/>
  <c r="H15" i="1"/>
  <c r="AB14" i="1"/>
  <c r="O14" i="1"/>
  <c r="L14" i="1"/>
  <c r="J14" i="1"/>
  <c r="H14" i="1"/>
  <c r="AB13" i="1"/>
  <c r="O13" i="1"/>
  <c r="L13" i="1"/>
  <c r="J13" i="1"/>
  <c r="H13" i="1"/>
  <c r="AB12" i="1"/>
  <c r="O12" i="1"/>
  <c r="L12" i="1"/>
  <c r="J12" i="1"/>
  <c r="H12" i="1"/>
  <c r="AB11" i="1"/>
  <c r="O11" i="1"/>
  <c r="L11" i="1"/>
  <c r="J11" i="1"/>
  <c r="H11" i="1"/>
  <c r="O10" i="1"/>
  <c r="L10" i="1"/>
  <c r="J10" i="1"/>
  <c r="H10" i="1"/>
  <c r="O9" i="1"/>
  <c r="L9" i="1"/>
  <c r="J9" i="1"/>
  <c r="H9" i="1"/>
  <c r="O8" i="1"/>
  <c r="L8" i="1"/>
  <c r="J8" i="1"/>
  <c r="H8" i="1"/>
  <c r="O7" i="1"/>
  <c r="L7" i="1"/>
  <c r="J7" i="1"/>
  <c r="H7" i="1"/>
  <c r="AB6" i="1"/>
  <c r="O6" i="1"/>
  <c r="L6" i="1"/>
  <c r="J6" i="1"/>
  <c r="H6" i="1"/>
  <c r="AB5" i="1"/>
  <c r="O5" i="1"/>
  <c r="L5" i="1"/>
  <c r="J5" i="1"/>
  <c r="H5" i="1"/>
  <c r="AB4" i="1"/>
  <c r="O4" i="1"/>
  <c r="L4" i="1"/>
  <c r="J4" i="1"/>
  <c r="H4" i="1"/>
  <c r="AB3" i="1"/>
  <c r="O3" i="1"/>
  <c r="L3" i="1"/>
  <c r="J3" i="1"/>
  <c r="H3" i="1"/>
  <c r="AB2" i="1"/>
  <c r="O2" i="1"/>
  <c r="L2" i="1"/>
  <c r="J2" i="1"/>
  <c r="H2" i="1"/>
</calcChain>
</file>

<file path=xl/sharedStrings.xml><?xml version="1.0" encoding="utf-8"?>
<sst xmlns="http://schemas.openxmlformats.org/spreadsheetml/2006/main" count="190" uniqueCount="97">
  <si>
    <t>SL No</t>
  </si>
  <si>
    <t>Month</t>
  </si>
  <si>
    <t>Date</t>
  </si>
  <si>
    <t>Ward_No</t>
  </si>
  <si>
    <t>Ward_Name</t>
  </si>
  <si>
    <t>Job_Code</t>
  </si>
  <si>
    <t>Job_Description</t>
  </si>
  <si>
    <t>Work_ Order</t>
  </si>
  <si>
    <t>Work_Order_Date</t>
  </si>
  <si>
    <t>Sub Bill Register_No</t>
  </si>
  <si>
    <t>Sub Bill Register_Date</t>
  </si>
  <si>
    <t>Bill Register No</t>
  </si>
  <si>
    <t>Bill Register Date</t>
  </si>
  <si>
    <t>Job Code Year</t>
  </si>
  <si>
    <t>CBR_No</t>
  </si>
  <si>
    <t>CBR_Date</t>
  </si>
  <si>
    <t>Gross_ Amount In Lakhs</t>
  </si>
  <si>
    <t>Deduction In Lakhs</t>
  </si>
  <si>
    <t>Nett_ Amount In Lakhs</t>
  </si>
  <si>
    <t>RTGS_No</t>
  </si>
  <si>
    <t>RTGS_Date</t>
  </si>
  <si>
    <t>Contractor Number</t>
  </si>
  <si>
    <t>Contractor_Name</t>
  </si>
  <si>
    <t>P_Code</t>
  </si>
  <si>
    <t>Budget_Head</t>
  </si>
  <si>
    <t>Budget_ Head_ID</t>
  </si>
  <si>
    <t>Engineer Details</t>
  </si>
  <si>
    <t>Gross_ Amount In Cr</t>
  </si>
  <si>
    <t>April</t>
  </si>
  <si>
    <t>June</t>
  </si>
  <si>
    <t>P1771</t>
  </si>
  <si>
    <t>Zone Works - POW Works</t>
  </si>
  <si>
    <t>May</t>
  </si>
  <si>
    <t>P2021</t>
  </si>
  <si>
    <t>Purchase of Land and Construction of Houses, Hostels,  Ambedkar Bhavan (Incl Prev yr Bal. Bills)</t>
  </si>
  <si>
    <t>P3106</t>
  </si>
  <si>
    <t>Nagarothana Works</t>
  </si>
  <si>
    <t>P1805</t>
  </si>
  <si>
    <t>Ceremonies and Functions - Karaga Celebrations</t>
  </si>
  <si>
    <t>P0294</t>
  </si>
  <si>
    <t>M and R to Electrical Inst in BMP Buildings, Schools, M.Homes, Community Halls, Markets and Others</t>
  </si>
  <si>
    <t>ddo258</t>
  </si>
  <si>
    <t xml:space="preserve"> Executive Engineer Electrical South Zone</t>
  </si>
  <si>
    <t>ddo564</t>
  </si>
  <si>
    <t xml:space="preserve"> Assistant Executive Engineer Kempegowda Nagar South Zone</t>
  </si>
  <si>
    <t>M S VENKATESH</t>
  </si>
  <si>
    <t>Dharmaraya Swamy Temple</t>
  </si>
  <si>
    <t>119-13-000021</t>
  </si>
  <si>
    <t>Construction of M.S. Building Blick A at A.M. road in ward no 119</t>
  </si>
  <si>
    <t xml:space="preserve">Raman Velayudham </t>
  </si>
  <si>
    <t>Rudra Prasad Consultants</t>
  </si>
  <si>
    <t>119-13-000020</t>
  </si>
  <si>
    <t>Construction of M.S. Building Blick B at A.M. road in ward no 119</t>
  </si>
  <si>
    <t>Rudra Prasad consultants</t>
  </si>
  <si>
    <t>119-17-000017</t>
  </si>
  <si>
    <t>Annual Electrical maintenance of Kalasipalya Vegitable market in ward no 119</t>
  </si>
  <si>
    <t>M/S. Jaicab Electricals</t>
  </si>
  <si>
    <t>119-17-000027</t>
  </si>
  <si>
    <t>Providing Cement Concrete to 13th cross at Cubbanpet in ward no 119</t>
  </si>
  <si>
    <t>Technical Manager-3</t>
  </si>
  <si>
    <t>119-17-000026</t>
  </si>
  <si>
    <t>Providing Cement Concrete to Seetharamamandira roads and Kenchanayakanagalli   in ward no 119</t>
  </si>
  <si>
    <t>119-17-000011</t>
  </si>
  <si>
    <t>Improvements to drain and Culverts and CC road Kalasipalya new exten surrounding  in Ward No 119</t>
  </si>
  <si>
    <t>Raman velayudham</t>
  </si>
  <si>
    <t>119-16-000012</t>
  </si>
  <si>
    <t>Improvements to  Kalasipalya area and surroundings area in ward No 119</t>
  </si>
  <si>
    <t>119-16-000013</t>
  </si>
  <si>
    <t>Improvements to  footpath and roads in kote pradesha and droupadamma Temple surroundings roads in ward No 119</t>
  </si>
  <si>
    <t>July</t>
  </si>
  <si>
    <t>119-16-000007</t>
  </si>
  <si>
    <t>Providing cement concrete from Kote muniyappa lane to SP Road cross (Behind dasappa hospital) and desilting of drain in ward No 119</t>
  </si>
  <si>
    <t>B V Sridhar</t>
  </si>
  <si>
    <t>119-16-000005</t>
  </si>
  <si>
    <t>Providing rain water harvesting and U shape drain by covering precast slabs in ward No 119</t>
  </si>
  <si>
    <t>119-17-000012</t>
  </si>
  <si>
    <t>Improvements to drain and Culverts at OTC road infront of Pai Vihar Hotel in Ward No 119</t>
  </si>
  <si>
    <t>Syed Khader</t>
  </si>
  <si>
    <t>Improvements to footpath and roads in kote pradesha and droupadamma Temple surroundings roads in ward No 119</t>
  </si>
  <si>
    <t>Ninetech infra solutions pvt ltd</t>
  </si>
  <si>
    <t>September</t>
  </si>
  <si>
    <t>119-16-000010</t>
  </si>
  <si>
    <t>Providing drinking water facility in R O system including digging borewells laying pipeline and safety measures to shed in ward No 119</t>
  </si>
  <si>
    <t>Raman Velayudham</t>
  </si>
  <si>
    <t>P1802</t>
  </si>
  <si>
    <t>Water Supply New Areas</t>
  </si>
  <si>
    <t>October</t>
  </si>
  <si>
    <t>Purchase of Land and Construction of Houses, Hostels, Ambedkar Bhavan (Incl Prev yr Bal. Bills)</t>
  </si>
  <si>
    <t>119-17-000030</t>
  </si>
  <si>
    <t>Engagement of Gangman and Hiring of Tractor Tippers for cleaning and Maintenance of road side drains and other cleaning works in works in ward no 119</t>
  </si>
  <si>
    <t>V Vijay</t>
  </si>
  <si>
    <t>P3110</t>
  </si>
  <si>
    <t>14th Finance Commission Grant Works</t>
  </si>
  <si>
    <t>December</t>
  </si>
  <si>
    <t>119-16-000011</t>
  </si>
  <si>
    <t>Providing and erecting street name boards with painting in ward No 119</t>
  </si>
  <si>
    <t>B V SRIDHAR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</si>
</sst>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15" fontId="3" fillId="0" borderId="1" xfId="0" applyNumberFormat="1" applyFont="1" applyBorder="1" applyAlignment="1">
      <alignment horizontal="left" vertical="center"/>
    </xf>
    <xf numFmtId="15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2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vertical="center"/>
    </xf>
    <xf numFmtId="2" fontId="3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9"/>
  <sheetViews>
    <sheetView tabSelected="1" workbookViewId="0">
      <selection activeCell="A2" sqref="A2:XFD19"/>
    </sheetView>
  </sheetViews>
  <sheetFormatPr defaultRowHeight="14.5" x14ac:dyDescent="0.35"/>
  <cols>
    <col min="2" max="2" width="6.26953125" bestFit="1" customWidth="1"/>
    <col min="3" max="3" width="9.54296875" bestFit="1" customWidth="1"/>
    <col min="5" max="5" width="16.26953125" bestFit="1" customWidth="1"/>
    <col min="6" max="6" width="13.26953125" bestFit="1" customWidth="1"/>
    <col min="7" max="7" width="31.81640625" customWidth="1"/>
    <col min="16" max="16" width="9.54296875" bestFit="1" customWidth="1"/>
    <col min="21" max="21" width="9.54296875" bestFit="1" customWidth="1"/>
    <col min="27" max="27" width="16.81640625" customWidth="1"/>
  </cols>
  <sheetData>
    <row r="1" spans="1:28" s="3" customFormat="1" ht="24" customHeigh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1" t="s">
        <v>14</v>
      </c>
      <c r="P1" s="1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1" t="s">
        <v>20</v>
      </c>
      <c r="V1" s="2" t="s">
        <v>21</v>
      </c>
      <c r="W1" s="1" t="s">
        <v>22</v>
      </c>
      <c r="X1" s="1" t="s">
        <v>23</v>
      </c>
      <c r="Y1" s="1" t="s">
        <v>24</v>
      </c>
      <c r="Z1" s="2" t="s">
        <v>25</v>
      </c>
      <c r="AA1" s="1" t="s">
        <v>26</v>
      </c>
      <c r="AB1" s="2" t="s">
        <v>27</v>
      </c>
    </row>
    <row r="2" spans="1:28" x14ac:dyDescent="0.35">
      <c r="A2" s="4">
        <v>3865</v>
      </c>
      <c r="B2" s="5" t="s">
        <v>28</v>
      </c>
      <c r="C2" s="6">
        <v>43566</v>
      </c>
      <c r="D2" s="7">
        <v>119</v>
      </c>
      <c r="E2" s="8" t="s">
        <v>46</v>
      </c>
      <c r="F2" s="7" t="s">
        <v>47</v>
      </c>
      <c r="G2" s="8" t="s">
        <v>48</v>
      </c>
      <c r="H2" s="7" t="str">
        <f>"000054"</f>
        <v>000054</v>
      </c>
      <c r="I2" s="6">
        <v>42660</v>
      </c>
      <c r="J2" s="7" t="str">
        <f>"000033"</f>
        <v>000033</v>
      </c>
      <c r="K2" s="6">
        <v>43418</v>
      </c>
      <c r="L2" s="7" t="str">
        <f>"000080"</f>
        <v>000080</v>
      </c>
      <c r="M2" s="6">
        <v>43421</v>
      </c>
      <c r="N2" s="7">
        <v>13</v>
      </c>
      <c r="O2" s="7" t="str">
        <f>"000288"</f>
        <v>000288</v>
      </c>
      <c r="P2" s="6">
        <v>43565</v>
      </c>
      <c r="Q2" s="9">
        <v>246.602</v>
      </c>
      <c r="R2" s="9">
        <v>10.6729</v>
      </c>
      <c r="S2" s="9">
        <v>235.92910000000001</v>
      </c>
      <c r="T2" s="7">
        <v>15</v>
      </c>
      <c r="U2" s="6">
        <v>43566</v>
      </c>
      <c r="V2" s="7">
        <v>9845524294</v>
      </c>
      <c r="W2" s="8" t="s">
        <v>49</v>
      </c>
      <c r="X2" s="7" t="s">
        <v>33</v>
      </c>
      <c r="Y2" s="8" t="s">
        <v>34</v>
      </c>
      <c r="Z2" s="7" t="s">
        <v>43</v>
      </c>
      <c r="AA2" s="8" t="s">
        <v>44</v>
      </c>
      <c r="AB2" s="9">
        <f>Q2/100</f>
        <v>2.4660199999999999</v>
      </c>
    </row>
    <row r="3" spans="1:28" x14ac:dyDescent="0.35">
      <c r="A3" s="4">
        <v>3866</v>
      </c>
      <c r="B3" s="5" t="s">
        <v>28</v>
      </c>
      <c r="C3" s="6">
        <v>43566</v>
      </c>
      <c r="D3" s="7">
        <v>119</v>
      </c>
      <c r="E3" s="8" t="s">
        <v>46</v>
      </c>
      <c r="F3" s="7" t="s">
        <v>47</v>
      </c>
      <c r="G3" s="8" t="s">
        <v>48</v>
      </c>
      <c r="H3" s="7" t="str">
        <f>"000054"</f>
        <v>000054</v>
      </c>
      <c r="I3" s="6">
        <v>42660</v>
      </c>
      <c r="J3" s="7" t="str">
        <f>"000033"</f>
        <v>000033</v>
      </c>
      <c r="K3" s="6">
        <v>43418</v>
      </c>
      <c r="L3" s="7" t="str">
        <f>"000080"</f>
        <v>000080</v>
      </c>
      <c r="M3" s="6">
        <v>43421</v>
      </c>
      <c r="N3" s="7">
        <v>13</v>
      </c>
      <c r="O3" s="7" t="str">
        <f>"000288"</f>
        <v>000288</v>
      </c>
      <c r="P3" s="6">
        <v>43565</v>
      </c>
      <c r="Q3" s="9">
        <v>4.2489999999999997</v>
      </c>
      <c r="R3" s="9">
        <v>0.43687999999999999</v>
      </c>
      <c r="S3" s="9">
        <v>3.8121200000000002</v>
      </c>
      <c r="T3" s="7">
        <v>15</v>
      </c>
      <c r="U3" s="6">
        <v>43566</v>
      </c>
      <c r="V3" s="7">
        <v>9972925426</v>
      </c>
      <c r="W3" s="8" t="s">
        <v>50</v>
      </c>
      <c r="X3" s="7" t="s">
        <v>33</v>
      </c>
      <c r="Y3" s="8" t="s">
        <v>34</v>
      </c>
      <c r="Z3" s="7" t="s">
        <v>43</v>
      </c>
      <c r="AA3" s="8" t="s">
        <v>44</v>
      </c>
      <c r="AB3" s="9">
        <f>Q3/100</f>
        <v>4.249E-2</v>
      </c>
    </row>
    <row r="4" spans="1:28" x14ac:dyDescent="0.35">
      <c r="A4" s="4">
        <v>3867</v>
      </c>
      <c r="B4" s="5" t="s">
        <v>28</v>
      </c>
      <c r="C4" s="6">
        <v>43566</v>
      </c>
      <c r="D4" s="7">
        <v>119</v>
      </c>
      <c r="E4" s="8" t="s">
        <v>46</v>
      </c>
      <c r="F4" s="7" t="s">
        <v>51</v>
      </c>
      <c r="G4" s="8" t="s">
        <v>52</v>
      </c>
      <c r="H4" s="7" t="str">
        <f>"000053"</f>
        <v>000053</v>
      </c>
      <c r="I4" s="6">
        <v>42660</v>
      </c>
      <c r="J4" s="7" t="str">
        <f>"000034"</f>
        <v>000034</v>
      </c>
      <c r="K4" s="6">
        <v>43418</v>
      </c>
      <c r="L4" s="7" t="str">
        <f>"000081"</f>
        <v>000081</v>
      </c>
      <c r="M4" s="6">
        <v>43421</v>
      </c>
      <c r="N4" s="7">
        <v>13</v>
      </c>
      <c r="O4" s="7" t="str">
        <f>"000289"</f>
        <v>000289</v>
      </c>
      <c r="P4" s="6">
        <v>43565</v>
      </c>
      <c r="Q4" s="9">
        <v>2.25</v>
      </c>
      <c r="R4" s="9">
        <v>0.191</v>
      </c>
      <c r="S4" s="9">
        <v>2.0590000000000002</v>
      </c>
      <c r="T4" s="7">
        <v>15</v>
      </c>
      <c r="U4" s="6">
        <v>43566</v>
      </c>
      <c r="V4" s="7">
        <v>9972924526</v>
      </c>
      <c r="W4" s="8" t="s">
        <v>53</v>
      </c>
      <c r="X4" s="7" t="s">
        <v>33</v>
      </c>
      <c r="Y4" s="8" t="s">
        <v>34</v>
      </c>
      <c r="Z4" s="7" t="s">
        <v>43</v>
      </c>
      <c r="AA4" s="8" t="s">
        <v>44</v>
      </c>
      <c r="AB4" s="9">
        <f>Q4/100</f>
        <v>2.2499999999999999E-2</v>
      </c>
    </row>
    <row r="5" spans="1:28" x14ac:dyDescent="0.35">
      <c r="A5" s="4">
        <v>3868</v>
      </c>
      <c r="B5" s="5" t="s">
        <v>28</v>
      </c>
      <c r="C5" s="6">
        <v>43580</v>
      </c>
      <c r="D5" s="7">
        <v>119</v>
      </c>
      <c r="E5" s="8" t="s">
        <v>46</v>
      </c>
      <c r="F5" s="7" t="s">
        <v>54</v>
      </c>
      <c r="G5" s="8" t="s">
        <v>55</v>
      </c>
      <c r="H5" s="7" t="str">
        <f>"000046"</f>
        <v>000046</v>
      </c>
      <c r="I5" s="6">
        <v>42935</v>
      </c>
      <c r="J5" s="7" t="str">
        <f>"000035"</f>
        <v>000035</v>
      </c>
      <c r="K5" s="6">
        <v>43299</v>
      </c>
      <c r="L5" s="7" t="str">
        <f>"000037"</f>
        <v>000037</v>
      </c>
      <c r="M5" s="6">
        <v>43299</v>
      </c>
      <c r="N5" s="7">
        <v>17</v>
      </c>
      <c r="O5" s="7" t="str">
        <f>"000954"</f>
        <v>000954</v>
      </c>
      <c r="P5" s="6">
        <v>43579</v>
      </c>
      <c r="Q5" s="9">
        <v>2.40727</v>
      </c>
      <c r="R5" s="9">
        <v>0.12279</v>
      </c>
      <c r="S5" s="9">
        <v>2.2844799999999998</v>
      </c>
      <c r="T5" s="7">
        <v>27</v>
      </c>
      <c r="U5" s="6">
        <v>43580</v>
      </c>
      <c r="V5" s="7">
        <v>0</v>
      </c>
      <c r="W5" s="8" t="s">
        <v>56</v>
      </c>
      <c r="X5" s="7" t="s">
        <v>39</v>
      </c>
      <c r="Y5" s="8" t="s">
        <v>40</v>
      </c>
      <c r="Z5" s="7" t="s">
        <v>41</v>
      </c>
      <c r="AA5" s="8" t="s">
        <v>42</v>
      </c>
      <c r="AB5" s="9">
        <f>Q5/100</f>
        <v>2.4072699999999999E-2</v>
      </c>
    </row>
    <row r="6" spans="1:28" x14ac:dyDescent="0.35">
      <c r="A6" s="4">
        <v>3869</v>
      </c>
      <c r="B6" s="5" t="s">
        <v>32</v>
      </c>
      <c r="C6" s="6">
        <v>43609</v>
      </c>
      <c r="D6" s="7">
        <v>119</v>
      </c>
      <c r="E6" s="8" t="s">
        <v>46</v>
      </c>
      <c r="F6" s="7" t="s">
        <v>57</v>
      </c>
      <c r="G6" s="8" t="s">
        <v>58</v>
      </c>
      <c r="H6" s="7" t="str">
        <f>"000071"</f>
        <v>000071</v>
      </c>
      <c r="I6" s="6">
        <v>42982</v>
      </c>
      <c r="J6" s="7" t="str">
        <f>"000039"</f>
        <v>000039</v>
      </c>
      <c r="K6" s="6">
        <v>43039</v>
      </c>
      <c r="L6" s="7" t="str">
        <f>"000059"</f>
        <v>000059</v>
      </c>
      <c r="M6" s="6">
        <v>43039</v>
      </c>
      <c r="N6" s="7">
        <v>17</v>
      </c>
      <c r="O6" s="7" t="str">
        <f>"001950"</f>
        <v>001950</v>
      </c>
      <c r="P6" s="6">
        <v>43607</v>
      </c>
      <c r="Q6" s="9">
        <v>11.978999999999999</v>
      </c>
      <c r="R6" s="9">
        <v>1.6585000000000001</v>
      </c>
      <c r="S6" s="9">
        <v>10.320499999999999</v>
      </c>
      <c r="T6" s="7">
        <v>57</v>
      </c>
      <c r="U6" s="6">
        <v>43609</v>
      </c>
      <c r="V6" s="7">
        <v>9845524294</v>
      </c>
      <c r="W6" s="8" t="s">
        <v>59</v>
      </c>
      <c r="X6" s="7" t="s">
        <v>37</v>
      </c>
      <c r="Y6" s="8" t="s">
        <v>38</v>
      </c>
      <c r="Z6" s="7" t="s">
        <v>43</v>
      </c>
      <c r="AA6" s="8" t="s">
        <v>44</v>
      </c>
      <c r="AB6" s="9">
        <f>Q6/100</f>
        <v>0.11978999999999999</v>
      </c>
    </row>
    <row r="7" spans="1:28" x14ac:dyDescent="0.35">
      <c r="A7" s="4">
        <v>3870</v>
      </c>
      <c r="B7" s="5" t="s">
        <v>29</v>
      </c>
      <c r="C7" s="6">
        <v>43629</v>
      </c>
      <c r="D7" s="7">
        <v>119</v>
      </c>
      <c r="E7" s="8" t="s">
        <v>46</v>
      </c>
      <c r="F7" s="7" t="s">
        <v>60</v>
      </c>
      <c r="G7" s="8" t="s">
        <v>61</v>
      </c>
      <c r="H7" s="7" t="str">
        <f>"000069"</f>
        <v>000069</v>
      </c>
      <c r="I7" s="6">
        <v>42982</v>
      </c>
      <c r="J7" s="7" t="str">
        <f>"000047"</f>
        <v>000047</v>
      </c>
      <c r="K7" s="6">
        <v>43097</v>
      </c>
      <c r="L7" s="7" t="str">
        <f>"000071"</f>
        <v>000071</v>
      </c>
      <c r="M7" s="6">
        <v>43098</v>
      </c>
      <c r="N7" s="7">
        <v>17</v>
      </c>
      <c r="O7" s="7" t="str">
        <f>"002636"</f>
        <v>002636</v>
      </c>
      <c r="P7" s="6">
        <v>43627</v>
      </c>
      <c r="Q7" s="9">
        <v>19.986000000000001</v>
      </c>
      <c r="R7" s="9">
        <v>2.7317</v>
      </c>
      <c r="S7" s="9">
        <v>17.254300000000001</v>
      </c>
      <c r="T7" s="7">
        <v>79</v>
      </c>
      <c r="U7" s="6">
        <v>43629</v>
      </c>
      <c r="V7" s="7">
        <v>9845524294</v>
      </c>
      <c r="W7" s="8" t="s">
        <v>59</v>
      </c>
      <c r="X7" s="7" t="s">
        <v>37</v>
      </c>
      <c r="Y7" s="8" t="s">
        <v>38</v>
      </c>
      <c r="Z7" s="7" t="s">
        <v>43</v>
      </c>
      <c r="AA7" s="8" t="s">
        <v>44</v>
      </c>
      <c r="AB7" s="9">
        <v>0.19986000000000001</v>
      </c>
    </row>
    <row r="8" spans="1:28" x14ac:dyDescent="0.35">
      <c r="A8" s="4">
        <v>3871</v>
      </c>
      <c r="B8" s="5" t="s">
        <v>29</v>
      </c>
      <c r="C8" s="6">
        <v>43629</v>
      </c>
      <c r="D8" s="7">
        <v>119</v>
      </c>
      <c r="E8" s="8" t="s">
        <v>46</v>
      </c>
      <c r="F8" s="7" t="s">
        <v>62</v>
      </c>
      <c r="G8" s="8" t="s">
        <v>63</v>
      </c>
      <c r="H8" s="7" t="str">
        <f>"000013"</f>
        <v>000013</v>
      </c>
      <c r="I8" s="6">
        <v>42838</v>
      </c>
      <c r="J8" s="7" t="str">
        <f>"000048"</f>
        <v>000048</v>
      </c>
      <c r="K8" s="6">
        <v>43097</v>
      </c>
      <c r="L8" s="7" t="str">
        <f>"000072"</f>
        <v>000072</v>
      </c>
      <c r="M8" s="6">
        <v>43098</v>
      </c>
      <c r="N8" s="7">
        <v>17</v>
      </c>
      <c r="O8" s="7" t="str">
        <f>"002645"</f>
        <v>002645</v>
      </c>
      <c r="P8" s="6">
        <v>43627</v>
      </c>
      <c r="Q8" s="9">
        <v>20.51</v>
      </c>
      <c r="R8" s="9">
        <v>2.7141000000000002</v>
      </c>
      <c r="S8" s="9">
        <v>17.7959</v>
      </c>
      <c r="T8" s="7">
        <v>79</v>
      </c>
      <c r="U8" s="6">
        <v>43629</v>
      </c>
      <c r="V8" s="7">
        <v>9845524294</v>
      </c>
      <c r="W8" s="8" t="s">
        <v>64</v>
      </c>
      <c r="X8" s="7" t="s">
        <v>30</v>
      </c>
      <c r="Y8" s="8" t="s">
        <v>31</v>
      </c>
      <c r="Z8" s="7" t="s">
        <v>43</v>
      </c>
      <c r="AA8" s="8" t="s">
        <v>44</v>
      </c>
      <c r="AB8" s="9">
        <v>0.2051</v>
      </c>
    </row>
    <row r="9" spans="1:28" x14ac:dyDescent="0.35">
      <c r="A9" s="4">
        <v>3872</v>
      </c>
      <c r="B9" s="5" t="s">
        <v>29</v>
      </c>
      <c r="C9" s="6">
        <v>43633</v>
      </c>
      <c r="D9" s="7">
        <v>119</v>
      </c>
      <c r="E9" s="8" t="s">
        <v>46</v>
      </c>
      <c r="F9" s="7" t="s">
        <v>65</v>
      </c>
      <c r="G9" s="8" t="s">
        <v>66</v>
      </c>
      <c r="H9" s="7" t="str">
        <f>"000037"</f>
        <v>000037</v>
      </c>
      <c r="I9" s="6">
        <v>42942</v>
      </c>
      <c r="J9" s="7" t="str">
        <f>"000066"</f>
        <v>000066</v>
      </c>
      <c r="K9" s="6">
        <v>43512</v>
      </c>
      <c r="L9" s="7" t="str">
        <f>"000115"</f>
        <v>000115</v>
      </c>
      <c r="M9" s="6">
        <v>43519</v>
      </c>
      <c r="N9" s="7">
        <v>16</v>
      </c>
      <c r="O9" s="7" t="str">
        <f>"002707"</f>
        <v>002707</v>
      </c>
      <c r="P9" s="6">
        <v>43629</v>
      </c>
      <c r="Q9" s="9">
        <v>102.797</v>
      </c>
      <c r="R9" s="9">
        <v>6.2609000000000004</v>
      </c>
      <c r="S9" s="9">
        <v>96.536100000000005</v>
      </c>
      <c r="T9" s="7">
        <v>87</v>
      </c>
      <c r="U9" s="6">
        <v>43633</v>
      </c>
      <c r="V9" s="7">
        <v>9886066040</v>
      </c>
      <c r="W9" s="8" t="s">
        <v>45</v>
      </c>
      <c r="X9" s="7" t="s">
        <v>35</v>
      </c>
      <c r="Y9" s="8" t="s">
        <v>36</v>
      </c>
      <c r="Z9" s="7" t="s">
        <v>43</v>
      </c>
      <c r="AA9" s="8" t="s">
        <v>44</v>
      </c>
      <c r="AB9" s="9">
        <v>1.0279700000000001</v>
      </c>
    </row>
    <row r="10" spans="1:28" x14ac:dyDescent="0.35">
      <c r="A10" s="4">
        <v>3873</v>
      </c>
      <c r="B10" s="5" t="s">
        <v>29</v>
      </c>
      <c r="C10" s="6">
        <v>43633</v>
      </c>
      <c r="D10" s="7">
        <v>119</v>
      </c>
      <c r="E10" s="8" t="s">
        <v>46</v>
      </c>
      <c r="F10" s="7" t="s">
        <v>67</v>
      </c>
      <c r="G10" s="8" t="s">
        <v>68</v>
      </c>
      <c r="H10" s="7" t="str">
        <f>"000038"</f>
        <v>000038</v>
      </c>
      <c r="I10" s="6">
        <v>42942</v>
      </c>
      <c r="J10" s="7" t="str">
        <f>"000065"</f>
        <v>000065</v>
      </c>
      <c r="K10" s="6">
        <v>43512</v>
      </c>
      <c r="L10" s="7" t="str">
        <f>"000130"</f>
        <v>000130</v>
      </c>
      <c r="M10" s="6">
        <v>43519</v>
      </c>
      <c r="N10" s="7">
        <v>16</v>
      </c>
      <c r="O10" s="7" t="str">
        <f>"002712"</f>
        <v>002712</v>
      </c>
      <c r="P10" s="6">
        <v>43629</v>
      </c>
      <c r="Q10" s="9">
        <v>13.805</v>
      </c>
      <c r="R10" s="9">
        <v>0.54079999999999995</v>
      </c>
      <c r="S10" s="9">
        <v>13.264200000000001</v>
      </c>
      <c r="T10" s="7">
        <v>87</v>
      </c>
      <c r="U10" s="6">
        <v>43633</v>
      </c>
      <c r="V10" s="7">
        <v>9886066040</v>
      </c>
      <c r="W10" s="8" t="s">
        <v>45</v>
      </c>
      <c r="X10" s="7" t="s">
        <v>35</v>
      </c>
      <c r="Y10" s="8" t="s">
        <v>36</v>
      </c>
      <c r="Z10" s="7" t="s">
        <v>43</v>
      </c>
      <c r="AA10" s="8" t="s">
        <v>44</v>
      </c>
      <c r="AB10" s="9">
        <v>0.13805000000000001</v>
      </c>
    </row>
    <row r="11" spans="1:28" x14ac:dyDescent="0.35">
      <c r="A11" s="4">
        <v>3874</v>
      </c>
      <c r="B11" s="5" t="s">
        <v>69</v>
      </c>
      <c r="C11" s="6">
        <v>43647</v>
      </c>
      <c r="D11" s="7">
        <v>119</v>
      </c>
      <c r="E11" s="8" t="s">
        <v>46</v>
      </c>
      <c r="F11" s="7" t="s">
        <v>70</v>
      </c>
      <c r="G11" s="10" t="s">
        <v>71</v>
      </c>
      <c r="H11" s="7" t="str">
        <f>"000001"</f>
        <v>000001</v>
      </c>
      <c r="I11" s="6">
        <v>43119</v>
      </c>
      <c r="J11" s="7" t="str">
        <f>"000058"</f>
        <v>000058</v>
      </c>
      <c r="K11" s="6">
        <v>43119</v>
      </c>
      <c r="L11" s="7" t="str">
        <f>"000089"</f>
        <v>000089</v>
      </c>
      <c r="M11" s="6">
        <v>43131</v>
      </c>
      <c r="N11" s="7">
        <v>16</v>
      </c>
      <c r="O11" s="7" t="str">
        <f>"003197"</f>
        <v>003197</v>
      </c>
      <c r="P11" s="6">
        <v>43643</v>
      </c>
      <c r="Q11" s="11">
        <v>19.995999999999999</v>
      </c>
      <c r="R11" s="11">
        <v>2.2519</v>
      </c>
      <c r="S11" s="11">
        <v>17.7441</v>
      </c>
      <c r="T11" s="7">
        <v>96</v>
      </c>
      <c r="U11" s="6">
        <v>43647</v>
      </c>
      <c r="V11" s="7">
        <v>9686590314</v>
      </c>
      <c r="W11" s="10" t="s">
        <v>72</v>
      </c>
      <c r="X11" s="7" t="s">
        <v>30</v>
      </c>
      <c r="Y11" s="10" t="s">
        <v>31</v>
      </c>
      <c r="Z11" s="7" t="s">
        <v>43</v>
      </c>
      <c r="AA11" s="10" t="s">
        <v>44</v>
      </c>
      <c r="AB11" s="11">
        <f>Q11/100</f>
        <v>0.19996</v>
      </c>
    </row>
    <row r="12" spans="1:28" x14ac:dyDescent="0.35">
      <c r="A12" s="4">
        <v>3875</v>
      </c>
      <c r="B12" s="5" t="s">
        <v>69</v>
      </c>
      <c r="C12" s="6">
        <v>43647</v>
      </c>
      <c r="D12" s="7">
        <v>119</v>
      </c>
      <c r="E12" s="8" t="s">
        <v>46</v>
      </c>
      <c r="F12" s="7" t="s">
        <v>73</v>
      </c>
      <c r="G12" s="10" t="s">
        <v>74</v>
      </c>
      <c r="H12" s="7" t="str">
        <f>"000038"</f>
        <v>000038</v>
      </c>
      <c r="I12" s="6">
        <v>42424</v>
      </c>
      <c r="J12" s="7" t="str">
        <f>"000060"</f>
        <v>000060</v>
      </c>
      <c r="K12" s="6">
        <v>43131</v>
      </c>
      <c r="L12" s="7" t="str">
        <f>"000091"</f>
        <v>000091</v>
      </c>
      <c r="M12" s="6">
        <v>43131</v>
      </c>
      <c r="N12" s="7">
        <v>16</v>
      </c>
      <c r="O12" s="7" t="str">
        <f>"003198"</f>
        <v>003198</v>
      </c>
      <c r="P12" s="6">
        <v>43643</v>
      </c>
      <c r="Q12" s="11">
        <v>20.272600000000001</v>
      </c>
      <c r="R12" s="11">
        <v>2.4222000000000001</v>
      </c>
      <c r="S12" s="11">
        <v>17.8504</v>
      </c>
      <c r="T12" s="7">
        <v>96</v>
      </c>
      <c r="U12" s="6">
        <v>43647</v>
      </c>
      <c r="V12" s="7">
        <v>9845524294</v>
      </c>
      <c r="W12" s="10" t="s">
        <v>49</v>
      </c>
      <c r="X12" s="7" t="s">
        <v>30</v>
      </c>
      <c r="Y12" s="10" t="s">
        <v>31</v>
      </c>
      <c r="Z12" s="7" t="s">
        <v>43</v>
      </c>
      <c r="AA12" s="10" t="s">
        <v>44</v>
      </c>
      <c r="AB12" s="11">
        <f>Q12/100</f>
        <v>0.20272600000000002</v>
      </c>
    </row>
    <row r="13" spans="1:28" x14ac:dyDescent="0.35">
      <c r="A13" s="4">
        <v>3876</v>
      </c>
      <c r="B13" s="5" t="s">
        <v>69</v>
      </c>
      <c r="C13" s="6">
        <v>43654</v>
      </c>
      <c r="D13" s="7">
        <v>119</v>
      </c>
      <c r="E13" s="8" t="s">
        <v>46</v>
      </c>
      <c r="F13" s="7" t="s">
        <v>75</v>
      </c>
      <c r="G13" s="10" t="s">
        <v>76</v>
      </c>
      <c r="H13" s="7" t="str">
        <f>"000019"</f>
        <v>000019</v>
      </c>
      <c r="I13" s="6">
        <v>42942</v>
      </c>
      <c r="J13" s="7" t="str">
        <f>"000050"</f>
        <v>000050</v>
      </c>
      <c r="K13" s="6">
        <v>43099</v>
      </c>
      <c r="L13" s="7" t="str">
        <f>"000075"</f>
        <v>000075</v>
      </c>
      <c r="M13" s="6">
        <v>43099</v>
      </c>
      <c r="N13" s="7">
        <v>17</v>
      </c>
      <c r="O13" s="7" t="str">
        <f>"003326"</f>
        <v>003326</v>
      </c>
      <c r="P13" s="6">
        <v>43650</v>
      </c>
      <c r="Q13" s="11">
        <v>9.5329999999999995</v>
      </c>
      <c r="R13" s="11">
        <v>0.57379999999999998</v>
      </c>
      <c r="S13" s="11">
        <v>8.9591999999999992</v>
      </c>
      <c r="T13" s="7">
        <v>108</v>
      </c>
      <c r="U13" s="6">
        <v>43654</v>
      </c>
      <c r="V13" s="7">
        <v>8892232652</v>
      </c>
      <c r="W13" s="10" t="s">
        <v>77</v>
      </c>
      <c r="X13" s="7" t="s">
        <v>30</v>
      </c>
      <c r="Y13" s="10" t="s">
        <v>31</v>
      </c>
      <c r="Z13" s="7" t="s">
        <v>43</v>
      </c>
      <c r="AA13" s="10" t="s">
        <v>44</v>
      </c>
      <c r="AB13" s="11">
        <f>Q13/100</f>
        <v>9.5329999999999998E-2</v>
      </c>
    </row>
    <row r="14" spans="1:28" x14ac:dyDescent="0.35">
      <c r="A14" s="4">
        <v>3877</v>
      </c>
      <c r="B14" s="5" t="s">
        <v>69</v>
      </c>
      <c r="C14" s="6">
        <v>43668</v>
      </c>
      <c r="D14" s="7">
        <v>119</v>
      </c>
      <c r="E14" s="8" t="s">
        <v>46</v>
      </c>
      <c r="F14" s="7" t="s">
        <v>67</v>
      </c>
      <c r="G14" s="10" t="s">
        <v>78</v>
      </c>
      <c r="H14" s="7" t="str">
        <f>"000038"</f>
        <v>000038</v>
      </c>
      <c r="I14" s="6">
        <v>42942</v>
      </c>
      <c r="J14" s="7" t="str">
        <f>"000065"</f>
        <v>000065</v>
      </c>
      <c r="K14" s="6">
        <v>43512</v>
      </c>
      <c r="L14" s="7" t="str">
        <f>"000130"</f>
        <v>000130</v>
      </c>
      <c r="M14" s="6">
        <v>43519</v>
      </c>
      <c r="N14" s="7">
        <v>16</v>
      </c>
      <c r="O14" s="7" t="str">
        <f>"002712"</f>
        <v>002712</v>
      </c>
      <c r="P14" s="6">
        <v>43629</v>
      </c>
      <c r="Q14" s="11">
        <v>5.31</v>
      </c>
      <c r="R14" s="11">
        <v>0.53100000000000003</v>
      </c>
      <c r="S14" s="11">
        <v>4.7789999999999999</v>
      </c>
      <c r="T14" s="7">
        <v>120</v>
      </c>
      <c r="U14" s="6">
        <v>43668</v>
      </c>
      <c r="V14" s="7">
        <v>9008224086</v>
      </c>
      <c r="W14" s="10" t="s">
        <v>79</v>
      </c>
      <c r="X14" s="7" t="s">
        <v>35</v>
      </c>
      <c r="Y14" s="10" t="s">
        <v>36</v>
      </c>
      <c r="Z14" s="7" t="s">
        <v>43</v>
      </c>
      <c r="AA14" s="10" t="s">
        <v>44</v>
      </c>
      <c r="AB14" s="11">
        <f>Q14/100</f>
        <v>5.3099999999999994E-2</v>
      </c>
    </row>
    <row r="15" spans="1:28" x14ac:dyDescent="0.35">
      <c r="A15" s="4">
        <v>3878</v>
      </c>
      <c r="B15" s="5" t="s">
        <v>80</v>
      </c>
      <c r="C15" s="6">
        <v>43734</v>
      </c>
      <c r="D15" s="7">
        <v>119</v>
      </c>
      <c r="E15" s="8" t="s">
        <v>46</v>
      </c>
      <c r="F15" s="7" t="s">
        <v>81</v>
      </c>
      <c r="G15" s="10" t="s">
        <v>82</v>
      </c>
      <c r="H15" s="7" t="str">
        <f>"000130"</f>
        <v>000130</v>
      </c>
      <c r="I15" s="6">
        <v>43150</v>
      </c>
      <c r="J15" s="7" t="str">
        <f>"000022"</f>
        <v>000022</v>
      </c>
      <c r="K15" s="6">
        <v>43343</v>
      </c>
      <c r="L15" s="7" t="str">
        <f>"000052"</f>
        <v>000052</v>
      </c>
      <c r="M15" s="6">
        <v>43343</v>
      </c>
      <c r="N15" s="7">
        <v>16</v>
      </c>
      <c r="O15" s="7" t="str">
        <f>"005396"</f>
        <v>005396</v>
      </c>
      <c r="P15" s="6">
        <v>43731</v>
      </c>
      <c r="Q15" s="11">
        <v>24.617999999999999</v>
      </c>
      <c r="R15" s="11">
        <v>1.0899000000000001</v>
      </c>
      <c r="S15" s="11">
        <v>23.528099999999998</v>
      </c>
      <c r="T15" s="7">
        <v>203</v>
      </c>
      <c r="U15" s="6">
        <v>43734</v>
      </c>
      <c r="V15" s="7">
        <v>9845524294</v>
      </c>
      <c r="W15" s="10" t="s">
        <v>83</v>
      </c>
      <c r="X15" s="7" t="s">
        <v>84</v>
      </c>
      <c r="Y15" s="10" t="s">
        <v>85</v>
      </c>
      <c r="Z15" s="7" t="s">
        <v>43</v>
      </c>
      <c r="AA15" s="10" t="s">
        <v>44</v>
      </c>
      <c r="AB15" s="11">
        <f>Q15/100</f>
        <v>0.24617999999999998</v>
      </c>
    </row>
    <row r="16" spans="1:28" x14ac:dyDescent="0.35">
      <c r="A16" s="4">
        <v>3879</v>
      </c>
      <c r="B16" s="5" t="s">
        <v>86</v>
      </c>
      <c r="C16" s="6">
        <v>43749</v>
      </c>
      <c r="D16" s="4">
        <v>119</v>
      </c>
      <c r="E16" s="8" t="s">
        <v>46</v>
      </c>
      <c r="F16" s="7" t="s">
        <v>51</v>
      </c>
      <c r="G16" s="8" t="s">
        <v>52</v>
      </c>
      <c r="H16" s="7" t="str">
        <f>"000053"</f>
        <v>000053</v>
      </c>
      <c r="I16" s="6">
        <v>42660</v>
      </c>
      <c r="J16" s="7" t="str">
        <f>"000034"</f>
        <v>000034</v>
      </c>
      <c r="K16" s="6">
        <v>43418</v>
      </c>
      <c r="L16" s="7" t="str">
        <f>"000081"</f>
        <v>000081</v>
      </c>
      <c r="M16" s="6">
        <v>43421</v>
      </c>
      <c r="N16" s="7">
        <v>13</v>
      </c>
      <c r="O16" s="7" t="str">
        <f>"000289"</f>
        <v>000289</v>
      </c>
      <c r="P16" s="6">
        <v>43565</v>
      </c>
      <c r="Q16" s="9">
        <v>156.72</v>
      </c>
      <c r="R16" s="9">
        <v>6.5664600000000002</v>
      </c>
      <c r="S16" s="9">
        <v>150.15353999999999</v>
      </c>
      <c r="T16" s="7">
        <v>13</v>
      </c>
      <c r="U16" s="6">
        <v>43749</v>
      </c>
      <c r="V16" s="7">
        <v>9845524294</v>
      </c>
      <c r="W16" s="8" t="s">
        <v>83</v>
      </c>
      <c r="X16" s="7" t="s">
        <v>33</v>
      </c>
      <c r="Y16" s="8" t="s">
        <v>87</v>
      </c>
      <c r="Z16" s="7" t="s">
        <v>43</v>
      </c>
      <c r="AA16" s="8" t="s">
        <v>44</v>
      </c>
      <c r="AB16" s="9">
        <v>1.5671999999999999</v>
      </c>
    </row>
    <row r="17" spans="1:28" x14ac:dyDescent="0.35">
      <c r="A17" s="4">
        <v>3880</v>
      </c>
      <c r="B17" s="5" t="s">
        <v>86</v>
      </c>
      <c r="C17" s="6">
        <v>43752</v>
      </c>
      <c r="D17" s="4">
        <v>119</v>
      </c>
      <c r="E17" s="8" t="s">
        <v>46</v>
      </c>
      <c r="F17" s="7" t="s">
        <v>88</v>
      </c>
      <c r="G17" s="8" t="s">
        <v>89</v>
      </c>
      <c r="H17" s="7" t="str">
        <f>"000134"</f>
        <v>000134</v>
      </c>
      <c r="I17" s="6">
        <v>43158</v>
      </c>
      <c r="J17" s="7" t="str">
        <f>"000044"</f>
        <v>000044</v>
      </c>
      <c r="K17" s="6">
        <v>43494</v>
      </c>
      <c r="L17" s="7" t="str">
        <f>"000106"</f>
        <v>000106</v>
      </c>
      <c r="M17" s="6">
        <v>43509</v>
      </c>
      <c r="N17" s="7">
        <v>17</v>
      </c>
      <c r="O17" s="7" t="str">
        <f>"005718"</f>
        <v>005718</v>
      </c>
      <c r="P17" s="6">
        <v>43748</v>
      </c>
      <c r="Q17" s="9">
        <v>3.6469999999999998</v>
      </c>
      <c r="R17" s="9">
        <v>0.1426</v>
      </c>
      <c r="S17" s="9">
        <v>3.5044</v>
      </c>
      <c r="T17" s="7">
        <v>13</v>
      </c>
      <c r="U17" s="6">
        <v>43752</v>
      </c>
      <c r="V17" s="7">
        <v>9845524294</v>
      </c>
      <c r="W17" s="8" t="s">
        <v>90</v>
      </c>
      <c r="X17" s="7" t="s">
        <v>91</v>
      </c>
      <c r="Y17" s="8" t="s">
        <v>92</v>
      </c>
      <c r="Z17" s="7" t="s">
        <v>43</v>
      </c>
      <c r="AA17" s="8" t="s">
        <v>44</v>
      </c>
      <c r="AB17" s="9">
        <v>3.6469999999999995E-2</v>
      </c>
    </row>
    <row r="18" spans="1:28" x14ac:dyDescent="0.35">
      <c r="A18" s="4">
        <v>3881</v>
      </c>
      <c r="B18" s="5" t="s">
        <v>86</v>
      </c>
      <c r="C18" s="6">
        <v>43762</v>
      </c>
      <c r="D18" s="4">
        <v>119</v>
      </c>
      <c r="E18" s="8" t="s">
        <v>46</v>
      </c>
      <c r="F18" s="7" t="s">
        <v>67</v>
      </c>
      <c r="G18" s="8" t="s">
        <v>78</v>
      </c>
      <c r="H18" s="7" t="str">
        <f>"000038"</f>
        <v>000038</v>
      </c>
      <c r="I18" s="6">
        <v>42942</v>
      </c>
      <c r="J18" s="7" t="str">
        <f>"000065"</f>
        <v>000065</v>
      </c>
      <c r="K18" s="6">
        <v>43512</v>
      </c>
      <c r="L18" s="7" t="str">
        <f>"000130"</f>
        <v>000130</v>
      </c>
      <c r="M18" s="6">
        <v>43519</v>
      </c>
      <c r="N18" s="7">
        <v>16</v>
      </c>
      <c r="O18" s="7" t="str">
        <f>"002712"</f>
        <v>002712</v>
      </c>
      <c r="P18" s="6">
        <v>43629</v>
      </c>
      <c r="Q18" s="9">
        <v>0.69</v>
      </c>
      <c r="R18" s="9">
        <v>6.9000000000000006E-2</v>
      </c>
      <c r="S18" s="9">
        <v>0.621</v>
      </c>
      <c r="T18" s="7">
        <v>13</v>
      </c>
      <c r="U18" s="6">
        <v>43762</v>
      </c>
      <c r="V18" s="7">
        <v>9008224086</v>
      </c>
      <c r="W18" s="8" t="s">
        <v>79</v>
      </c>
      <c r="X18" s="7" t="s">
        <v>35</v>
      </c>
      <c r="Y18" s="8" t="s">
        <v>36</v>
      </c>
      <c r="Z18" s="7" t="s">
        <v>43</v>
      </c>
      <c r="AA18" s="8" t="s">
        <v>44</v>
      </c>
      <c r="AB18" s="9">
        <v>6.8999999999999999E-3</v>
      </c>
    </row>
    <row r="19" spans="1:28" x14ac:dyDescent="0.35">
      <c r="A19" s="4">
        <v>3882</v>
      </c>
      <c r="B19" s="5" t="s">
        <v>93</v>
      </c>
      <c r="C19" s="6">
        <v>43817</v>
      </c>
      <c r="D19" s="4">
        <v>119</v>
      </c>
      <c r="E19" s="8" t="s">
        <v>46</v>
      </c>
      <c r="F19" s="7" t="s">
        <v>94</v>
      </c>
      <c r="G19" s="8" t="s">
        <v>95</v>
      </c>
      <c r="H19" s="7" t="str">
        <f>"000041"</f>
        <v>000041</v>
      </c>
      <c r="I19" s="6">
        <v>42424</v>
      </c>
      <c r="J19" s="7" t="str">
        <f>"000002"</f>
        <v>000002</v>
      </c>
      <c r="K19" s="6">
        <v>43251</v>
      </c>
      <c r="L19" s="7" t="str">
        <f>"000013"</f>
        <v>000013</v>
      </c>
      <c r="M19" s="6">
        <v>43251</v>
      </c>
      <c r="N19" s="7">
        <v>16</v>
      </c>
      <c r="O19" s="7" t="str">
        <f>"006749"</f>
        <v>006749</v>
      </c>
      <c r="P19" s="6">
        <v>43811</v>
      </c>
      <c r="Q19" s="9">
        <v>9.8729999999999993</v>
      </c>
      <c r="R19" s="9">
        <v>1.8166</v>
      </c>
      <c r="S19" s="9">
        <v>8.0564</v>
      </c>
      <c r="T19" s="7">
        <v>13</v>
      </c>
      <c r="U19" s="6">
        <v>43817</v>
      </c>
      <c r="V19" s="7">
        <v>9686590314</v>
      </c>
      <c r="W19" s="8" t="s">
        <v>96</v>
      </c>
      <c r="X19" s="7" t="s">
        <v>30</v>
      </c>
      <c r="Y19" s="8" t="s">
        <v>31</v>
      </c>
      <c r="Z19" s="7" t="s">
        <v>43</v>
      </c>
      <c r="AA19" s="8" t="s">
        <v>44</v>
      </c>
      <c r="AB19" s="9">
        <v>9.8729999999999998E-2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2019-07-02T06:05:12Z</dcterms:created>
  <dcterms:modified xsi:type="dcterms:W3CDTF">2020-01-30T06:29:28Z</dcterms:modified>
</cp:coreProperties>
</file>