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<sst xmlns="http://schemas.openxmlformats.org/spreadsheetml/2006/main" count="298" uniqueCount="133">
  <si>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</si>
  <si>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</si>
  <si>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</si>
  <si>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</si>
  <si>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</si>
  <si>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</si>
  <si>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</si>
  <si>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</si>
  <si>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</si>
  <si>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</si>
  <si>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</si>
  <si>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</si>
  <si>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</si>
  <si>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</si>
  <si>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</si>
  <si>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</si>
  <si>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</si>
  <si>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</si>
  <si>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</si>
  <si>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</si>
  <si>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</si>
  <si>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</si>
  <si>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</si>
  <si>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</si>
  <si>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</si>
  <si>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</si>
  <si>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</si>
  <si>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</si>
  <si>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</si>
  <si>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</si>
  <si>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</si>
  <si>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</si>
  <si>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</si>
  <si>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</si>
  <si>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</si>
  <si>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</si>
  <si>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</si>
  <si>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Sri Gayathri Electricals</t>
  </si>
  <si>
    <t>ddo209</t>
  </si>
  <si>
    <t xml:space="preserve"> Assistant Executive Engineer Electrical West Zone</t>
  </si>
  <si>
    <t>Technical Manager  (West) Karnataka Rural Infrastructure Development Limited</t>
  </si>
  <si>
    <t>P3111</t>
  </si>
  <si>
    <t>State Finance Commission Untied Grant Works</t>
  </si>
  <si>
    <t>P3158</t>
  </si>
  <si>
    <t>SIP Infrastructure Project works</t>
  </si>
  <si>
    <t>ddo204</t>
  </si>
  <si>
    <t xml:space="preserve"> Assistant Executive Engineer Chickpet West Zone</t>
  </si>
  <si>
    <t>Cotton Pete</t>
  </si>
  <si>
    <t>120-17-000037</t>
  </si>
  <si>
    <t>Construction of Dialysis Centre at Gandhinagar Assembly Constituency</t>
  </si>
  <si>
    <t>D Narahari</t>
  </si>
  <si>
    <t>120-16-000001</t>
  </si>
  <si>
    <t>Annual Operation And maintenance Of Street Lights at Cottonpet and Binnypet in Ward No-120 and 121</t>
  </si>
  <si>
    <t>120-18-000027</t>
  </si>
  <si>
    <t xml:space="preserve">Providing Asphalting Concrete to Angalaparameshwari Temple to Balekayi Mandi Main Road in Ward No120 </t>
  </si>
  <si>
    <t>120-17-000017</t>
  </si>
  <si>
    <t>Removing and Reconstruction of Culverts in Ward No. 120</t>
  </si>
  <si>
    <t>G Thimanna</t>
  </si>
  <si>
    <t>120-17-000020</t>
  </si>
  <si>
    <t>Removing and Resetting of Interlocking Tiles at Ward No. 120</t>
  </si>
  <si>
    <t xml:space="preserve">Syed Khadar </t>
  </si>
  <si>
    <t>120-17-000062</t>
  </si>
  <si>
    <t>Providing Modren Dust Bin in Bangalore City in ward no 120</t>
  </si>
  <si>
    <t>SRI BABU ENTERPRISES, Prop. SRI S BABU</t>
  </si>
  <si>
    <t>July</t>
  </si>
  <si>
    <t>120-16-000029</t>
  </si>
  <si>
    <t>Construction of individual houses for SC category in ward no-120</t>
  </si>
  <si>
    <t>KRIDL WEST</t>
  </si>
  <si>
    <t>P2021</t>
  </si>
  <si>
    <t>Purchase of Land and Construction of Houses, Hostels, Ambedkar Bhavan (Incl Prev yr Bal. Bills)</t>
  </si>
  <si>
    <t>120-16-000030</t>
  </si>
  <si>
    <t>Construction of individual houses for ST category in ward no-120</t>
  </si>
  <si>
    <t>Technical Manager (WEST) KRIDL</t>
  </si>
  <si>
    <t>August</t>
  </si>
  <si>
    <t>120-17-000048</t>
  </si>
  <si>
    <t>Construction of Angnawadi building at F streetof 1st cross K. P Agrahara in ward no120</t>
  </si>
  <si>
    <t>Technical Manager (West) Karnataka Rural Infrastructure Development Limited</t>
  </si>
  <si>
    <t>P3179</t>
  </si>
  <si>
    <t>Developmental works in Gandhinagar Assembly Constituency</t>
  </si>
  <si>
    <t>120-18-000012</t>
  </si>
  <si>
    <t xml:space="preserve">Desilting of Drains and Providing New Covering Slabs for Bad Reaches in Ward No. 120 </t>
  </si>
  <si>
    <t>S Chandra MOhan</t>
  </si>
  <si>
    <t>120-18-000023</t>
  </si>
  <si>
    <t xml:space="preserve">Desilting of Drains and Providing Missing Covering Slabs and Kerb Stones in Ward No. 120 </t>
  </si>
  <si>
    <t>S Chandra Mohan</t>
  </si>
  <si>
    <t>September</t>
  </si>
  <si>
    <t>120-17-000019</t>
  </si>
  <si>
    <t>Drilling of Borewells and Pipeline Works (2 Nos) at Cottonpet and Surroundings in Ward No. 120</t>
  </si>
  <si>
    <t>S T Umesh</t>
  </si>
  <si>
    <t>120-17-000018</t>
  </si>
  <si>
    <t>Drilling of Borewells and Pipeline Works (2 Nos) at KP Agarahara and Surroundings in Ward No. 120</t>
  </si>
  <si>
    <t>120-19-000031</t>
  </si>
  <si>
    <t>Providing borewell water pipe lines Water Supply works at ward No.120</t>
  </si>
  <si>
    <t>P1878</t>
  </si>
  <si>
    <t>18per - Works (Bhagyajyothi, Sooru / Neeru Yojane and General) (54 Lakhs / New Wards)</t>
  </si>
  <si>
    <t>October</t>
  </si>
  <si>
    <t>120-17-000015</t>
  </si>
  <si>
    <t>Repairs and Maintenance of Toilet at Muniyanna Park Manavarthipet In Ward No. 120</t>
  </si>
  <si>
    <t>K P Raveen</t>
  </si>
  <si>
    <t>120-17-000025</t>
  </si>
  <si>
    <t>Corporation Building Maintenance in Ward No. 120</t>
  </si>
  <si>
    <t>120-18-000015</t>
  </si>
  <si>
    <t xml:space="preserve">Improvements to Drain and Culverts in Ward No. 120 </t>
  </si>
  <si>
    <t>N Jayalakshmi</t>
  </si>
  <si>
    <t>120-18-000017</t>
  </si>
  <si>
    <t xml:space="preserve">Improvements to Foot path Providing Designer Tiles to Mill Road and Surroundings in Ward No. 120 </t>
  </si>
  <si>
    <t>November</t>
  </si>
  <si>
    <t>120-17-000029</t>
  </si>
  <si>
    <t>Providing CC Road at SDM lane in ward no 120</t>
  </si>
  <si>
    <t>120-17-000033</t>
  </si>
  <si>
    <t>Improvements to drain and desilting of drain at Nagammanagara lane and surrounding areas in ward no 120</t>
  </si>
  <si>
    <t>120-17-000034</t>
  </si>
  <si>
    <t>Improvements to drain and desilting of drain at Nethajinagar lane and surrounding areas in ward no 120</t>
  </si>
  <si>
    <t>120-17-000036</t>
  </si>
  <si>
    <t>Providing CC road at Shankara devara lane in ward no 120</t>
  </si>
  <si>
    <t>120-18-000009</t>
  </si>
  <si>
    <t xml:space="preserve">Providing and Fixing Name Boards in Ward No. 120 </t>
  </si>
  <si>
    <t>120-17-000044</t>
  </si>
  <si>
    <t>Cement concrete road at Police road in in ward no 120</t>
  </si>
  <si>
    <t>Technical Manager KRIDL West</t>
  </si>
  <si>
    <t>P3075</t>
  </si>
  <si>
    <t>Special comprehensive development works in Bangalore city (Bangalore city in charge Minister Discretionary Grants)</t>
  </si>
  <si>
    <t>120-17-000061</t>
  </si>
  <si>
    <t>Providing CC Camera at Garbage Block Spots in ward no 120</t>
  </si>
  <si>
    <t>December</t>
  </si>
  <si>
    <t>120-20-000022</t>
  </si>
  <si>
    <t>Providing Asphalting Concrete and Asphalting to Cross Roads Construction of Drain Behind Zeon Church and Surrounding Areas in ward No 120</t>
  </si>
  <si>
    <t>120-20-000023</t>
  </si>
  <si>
    <t>Providing Asphalting Concrete and Asphalting to Cross Roads Construction of Drain to 10th main 12th main 6th cross and other Bad Reaches and Surroundings at K P Agrahara in ward No 120</t>
  </si>
  <si>
    <t>120-20-000024</t>
  </si>
  <si>
    <t>Providing Cement Concrete and Asphalting to Cross Roads Construction of Drain to 8th Main A Cross Road B Cross Road C Cross Road and Surrounding Areas in ward No 120</t>
  </si>
  <si>
    <t>P0224</t>
  </si>
  <si>
    <t>Assistance to children of PKs, Gangmen, Malies - 18per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</si>
</sst>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workbookViewId="0">
      <selection activeCell="E6" sqref="E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3883</v>
      </c>
      <c r="B2" s="5" t="s">
        <v>28</v>
      </c>
      <c r="C2" s="6">
        <v>43566</v>
      </c>
      <c r="D2" s="7">
        <v>120</v>
      </c>
      <c r="E2" s="8" t="s">
        <v>47</v>
      </c>
      <c r="F2" s="7" t="s">
        <v>48</v>
      </c>
      <c r="G2" s="8" t="s">
        <v>49</v>
      </c>
      <c r="H2" s="7" t="str">
        <f>"000136"</f>
        <v>000136</v>
      </c>
      <c r="I2" s="6">
        <v>43357</v>
      </c>
      <c r="J2" s="7" t="str">
        <f>"000079"</f>
        <v>000079</v>
      </c>
      <c r="K2" s="6">
        <v>43516</v>
      </c>
      <c r="L2" s="7" t="str">
        <f>"000261"</f>
        <v>000261</v>
      </c>
      <c r="M2" s="6">
        <v>43516</v>
      </c>
      <c r="N2" s="7">
        <v>17</v>
      </c>
      <c r="O2" s="7" t="str">
        <f>"000350"</f>
        <v>000350</v>
      </c>
      <c r="P2" s="6">
        <v>43566</v>
      </c>
      <c r="Q2" s="9">
        <v>46.430100000000003</v>
      </c>
      <c r="R2" s="9">
        <v>2.4554299999999998</v>
      </c>
      <c r="S2" s="9">
        <v>43.974670000000003</v>
      </c>
      <c r="T2" s="7">
        <v>13</v>
      </c>
      <c r="U2" s="6">
        <v>43566</v>
      </c>
      <c r="V2" s="7">
        <v>9844753608</v>
      </c>
      <c r="W2" s="8" t="s">
        <v>50</v>
      </c>
      <c r="X2" s="7" t="s">
        <v>41</v>
      </c>
      <c r="Y2" s="8" t="s">
        <v>42</v>
      </c>
      <c r="Z2" s="7" t="s">
        <v>45</v>
      </c>
      <c r="AA2" s="8" t="s">
        <v>46</v>
      </c>
      <c r="AB2" s="9">
        <f t="shared" ref="AB2:AB7" si="0">Q2/100</f>
        <v>0.46430100000000002</v>
      </c>
    </row>
    <row r="3" spans="1:28" x14ac:dyDescent="0.35">
      <c r="A3" s="4">
        <v>3884</v>
      </c>
      <c r="B3" s="5" t="s">
        <v>28</v>
      </c>
      <c r="C3" s="6">
        <v>43575</v>
      </c>
      <c r="D3" s="7">
        <v>120</v>
      </c>
      <c r="E3" s="8" t="s">
        <v>47</v>
      </c>
      <c r="F3" s="7" t="s">
        <v>51</v>
      </c>
      <c r="G3" s="8" t="s">
        <v>52</v>
      </c>
      <c r="H3" s="7" t="str">
        <f>"000033"</f>
        <v>000033</v>
      </c>
      <c r="I3" s="6">
        <v>42943</v>
      </c>
      <c r="J3" s="7" t="str">
        <f>"000222"</f>
        <v>000222</v>
      </c>
      <c r="K3" s="6">
        <v>43514</v>
      </c>
      <c r="L3" s="7" t="str">
        <f>"000221"</f>
        <v>000221</v>
      </c>
      <c r="M3" s="6">
        <v>43514</v>
      </c>
      <c r="N3" s="7">
        <v>16</v>
      </c>
      <c r="O3" s="7" t="str">
        <f>"001385"</f>
        <v>001385</v>
      </c>
      <c r="P3" s="6">
        <v>43594</v>
      </c>
      <c r="Q3" s="9">
        <v>11.4411</v>
      </c>
      <c r="R3" s="9">
        <v>0.58348999999999995</v>
      </c>
      <c r="S3" s="9">
        <v>10.857609999999999</v>
      </c>
      <c r="T3" s="7">
        <v>20</v>
      </c>
      <c r="U3" s="6">
        <v>43575</v>
      </c>
      <c r="V3" s="7">
        <v>9886979350</v>
      </c>
      <c r="W3" s="8" t="s">
        <v>37</v>
      </c>
      <c r="X3" s="7" t="s">
        <v>34</v>
      </c>
      <c r="Y3" s="8" t="s">
        <v>33</v>
      </c>
      <c r="Z3" s="7" t="s">
        <v>38</v>
      </c>
      <c r="AA3" s="8" t="s">
        <v>39</v>
      </c>
      <c r="AB3" s="9">
        <f t="shared" si="0"/>
        <v>0.114411</v>
      </c>
    </row>
    <row r="4" spans="1:28" x14ac:dyDescent="0.35">
      <c r="A4" s="4">
        <v>3885</v>
      </c>
      <c r="B4" s="5" t="s">
        <v>28</v>
      </c>
      <c r="C4" s="6">
        <v>43579</v>
      </c>
      <c r="D4" s="7">
        <v>120</v>
      </c>
      <c r="E4" s="8" t="s">
        <v>47</v>
      </c>
      <c r="F4" s="7" t="s">
        <v>53</v>
      </c>
      <c r="G4" s="8" t="s">
        <v>54</v>
      </c>
      <c r="H4" s="7" t="str">
        <f>"000279"</f>
        <v>000279</v>
      </c>
      <c r="I4" s="6">
        <v>43537</v>
      </c>
      <c r="J4" s="7" t="str">
        <f>"000090"</f>
        <v>000090</v>
      </c>
      <c r="K4" s="6">
        <v>43537</v>
      </c>
      <c r="L4" s="7" t="str">
        <f>"000273"</f>
        <v>000273</v>
      </c>
      <c r="M4" s="6">
        <v>43537</v>
      </c>
      <c r="N4" s="7">
        <v>18</v>
      </c>
      <c r="O4" s="7" t="str">
        <f>"000862"</f>
        <v>000862</v>
      </c>
      <c r="P4" s="6">
        <v>43578</v>
      </c>
      <c r="Q4" s="9">
        <v>274.69184000000001</v>
      </c>
      <c r="R4" s="9">
        <v>32.220790000000001</v>
      </c>
      <c r="S4" s="9">
        <v>242.47104999999999</v>
      </c>
      <c r="T4" s="7">
        <v>26</v>
      </c>
      <c r="U4" s="6">
        <v>43579</v>
      </c>
      <c r="V4" s="7">
        <v>9483161122</v>
      </c>
      <c r="W4" s="8" t="s">
        <v>40</v>
      </c>
      <c r="X4" s="7" t="s">
        <v>43</v>
      </c>
      <c r="Y4" s="8" t="s">
        <v>44</v>
      </c>
      <c r="Z4" s="7" t="s">
        <v>45</v>
      </c>
      <c r="AA4" s="8" t="s">
        <v>46</v>
      </c>
      <c r="AB4" s="9">
        <f t="shared" si="0"/>
        <v>2.7469184000000002</v>
      </c>
    </row>
    <row r="5" spans="1:28" x14ac:dyDescent="0.35">
      <c r="A5" s="4">
        <v>3886</v>
      </c>
      <c r="B5" s="5" t="s">
        <v>32</v>
      </c>
      <c r="C5" s="6">
        <v>43598</v>
      </c>
      <c r="D5" s="7">
        <v>120</v>
      </c>
      <c r="E5" s="8" t="s">
        <v>47</v>
      </c>
      <c r="F5" s="7" t="s">
        <v>51</v>
      </c>
      <c r="G5" s="8" t="s">
        <v>52</v>
      </c>
      <c r="H5" s="7" t="str">
        <f>"000033"</f>
        <v>000033</v>
      </c>
      <c r="I5" s="6">
        <v>42943</v>
      </c>
      <c r="J5" s="7" t="str">
        <f>"000222"</f>
        <v>000222</v>
      </c>
      <c r="K5" s="6">
        <v>43514</v>
      </c>
      <c r="L5" s="7" t="str">
        <f>"000221"</f>
        <v>000221</v>
      </c>
      <c r="M5" s="6">
        <v>43514</v>
      </c>
      <c r="N5" s="7">
        <v>16</v>
      </c>
      <c r="O5" s="7" t="str">
        <f>"001385"</f>
        <v>001385</v>
      </c>
      <c r="P5" s="6">
        <v>43594</v>
      </c>
      <c r="Q5" s="9">
        <v>9.3622700000000005</v>
      </c>
      <c r="R5" s="9">
        <v>0.94557999999999998</v>
      </c>
      <c r="S5" s="9">
        <v>8.4166899999999991</v>
      </c>
      <c r="T5" s="7">
        <v>43</v>
      </c>
      <c r="U5" s="6">
        <v>43598</v>
      </c>
      <c r="V5" s="7">
        <v>9886979350</v>
      </c>
      <c r="W5" s="8" t="s">
        <v>37</v>
      </c>
      <c r="X5" s="7" t="s">
        <v>34</v>
      </c>
      <c r="Y5" s="8" t="s">
        <v>33</v>
      </c>
      <c r="Z5" s="7" t="s">
        <v>38</v>
      </c>
      <c r="AA5" s="8" t="s">
        <v>39</v>
      </c>
      <c r="AB5" s="9">
        <f t="shared" si="0"/>
        <v>9.3622700000000003E-2</v>
      </c>
    </row>
    <row r="6" spans="1:28" x14ac:dyDescent="0.35">
      <c r="A6" s="4">
        <v>3887</v>
      </c>
      <c r="B6" s="5" t="s">
        <v>32</v>
      </c>
      <c r="C6" s="6">
        <v>43615</v>
      </c>
      <c r="D6" s="7">
        <v>120</v>
      </c>
      <c r="E6" s="8" t="s">
        <v>47</v>
      </c>
      <c r="F6" s="7" t="s">
        <v>55</v>
      </c>
      <c r="G6" s="8" t="s">
        <v>56</v>
      </c>
      <c r="H6" s="7" t="str">
        <f>"000011"</f>
        <v>000011</v>
      </c>
      <c r="I6" s="6">
        <v>43057</v>
      </c>
      <c r="J6" s="7" t="str">
        <f>"000005"</f>
        <v>000005</v>
      </c>
      <c r="K6" s="6">
        <v>43060</v>
      </c>
      <c r="L6" s="7" t="str">
        <f>"000012"</f>
        <v>000012</v>
      </c>
      <c r="M6" s="6">
        <v>43060</v>
      </c>
      <c r="N6" s="7">
        <v>17</v>
      </c>
      <c r="O6" s="7" t="str">
        <f>"002157"</f>
        <v>002157</v>
      </c>
      <c r="P6" s="6">
        <v>43613</v>
      </c>
      <c r="Q6" s="9">
        <v>5.11578</v>
      </c>
      <c r="R6" s="9">
        <v>0.61497999999999997</v>
      </c>
      <c r="S6" s="9">
        <v>4.5007999999999999</v>
      </c>
      <c r="T6" s="7">
        <v>65</v>
      </c>
      <c r="U6" s="6">
        <v>43615</v>
      </c>
      <c r="V6" s="7">
        <v>9880985533</v>
      </c>
      <c r="W6" s="8" t="s">
        <v>57</v>
      </c>
      <c r="X6" s="7" t="s">
        <v>30</v>
      </c>
      <c r="Y6" s="8" t="s">
        <v>31</v>
      </c>
      <c r="Z6" s="7" t="s">
        <v>45</v>
      </c>
      <c r="AA6" s="8" t="s">
        <v>46</v>
      </c>
      <c r="AB6" s="9">
        <f t="shared" si="0"/>
        <v>5.1157800000000003E-2</v>
      </c>
    </row>
    <row r="7" spans="1:28" x14ac:dyDescent="0.35">
      <c r="A7" s="4">
        <v>3888</v>
      </c>
      <c r="B7" s="5" t="s">
        <v>32</v>
      </c>
      <c r="C7" s="6">
        <v>43615</v>
      </c>
      <c r="D7" s="7">
        <v>120</v>
      </c>
      <c r="E7" s="8" t="s">
        <v>47</v>
      </c>
      <c r="F7" s="7" t="s">
        <v>58</v>
      </c>
      <c r="G7" s="8" t="s">
        <v>59</v>
      </c>
      <c r="H7" s="7" t="str">
        <f>"000012"</f>
        <v>000012</v>
      </c>
      <c r="I7" s="6">
        <v>43057</v>
      </c>
      <c r="J7" s="7" t="str">
        <f>"000004"</f>
        <v>000004</v>
      </c>
      <c r="K7" s="6">
        <v>43060</v>
      </c>
      <c r="L7" s="7" t="str">
        <f>"000013"</f>
        <v>000013</v>
      </c>
      <c r="M7" s="6">
        <v>43060</v>
      </c>
      <c r="N7" s="7">
        <v>17</v>
      </c>
      <c r="O7" s="7" t="str">
        <f>"002160"</f>
        <v>002160</v>
      </c>
      <c r="P7" s="6">
        <v>43613</v>
      </c>
      <c r="Q7" s="9">
        <v>4.6885599999999998</v>
      </c>
      <c r="R7" s="9">
        <v>0.53934000000000004</v>
      </c>
      <c r="S7" s="9">
        <v>4.1492199999999997</v>
      </c>
      <c r="T7" s="7">
        <v>65</v>
      </c>
      <c r="U7" s="6">
        <v>43615</v>
      </c>
      <c r="V7" s="7">
        <v>9740784991</v>
      </c>
      <c r="W7" s="8" t="s">
        <v>60</v>
      </c>
      <c r="X7" s="7" t="s">
        <v>30</v>
      </c>
      <c r="Y7" s="8" t="s">
        <v>31</v>
      </c>
      <c r="Z7" s="7" t="s">
        <v>45</v>
      </c>
      <c r="AA7" s="8" t="s">
        <v>46</v>
      </c>
      <c r="AB7" s="9">
        <f t="shared" si="0"/>
        <v>4.6885599999999999E-2</v>
      </c>
    </row>
    <row r="8" spans="1:28" x14ac:dyDescent="0.35">
      <c r="A8" s="4">
        <v>3889</v>
      </c>
      <c r="B8" s="5" t="s">
        <v>29</v>
      </c>
      <c r="C8" s="6">
        <v>43628</v>
      </c>
      <c r="D8" s="7">
        <v>120</v>
      </c>
      <c r="E8" s="8" t="s">
        <v>47</v>
      </c>
      <c r="F8" s="7" t="s">
        <v>61</v>
      </c>
      <c r="G8" s="8" t="s">
        <v>62</v>
      </c>
      <c r="H8" s="7" t="str">
        <f>"000257"</f>
        <v>000257</v>
      </c>
      <c r="I8" s="6">
        <v>43504</v>
      </c>
      <c r="J8" s="7" t="str">
        <f>"000077"</f>
        <v>000077</v>
      </c>
      <c r="K8" s="6">
        <v>43504</v>
      </c>
      <c r="L8" s="7" t="str">
        <f>"000258"</f>
        <v>000258</v>
      </c>
      <c r="M8" s="6">
        <v>43511</v>
      </c>
      <c r="N8" s="7">
        <v>17</v>
      </c>
      <c r="O8" s="7" t="str">
        <f>"002509"</f>
        <v>002509</v>
      </c>
      <c r="P8" s="6">
        <v>43622</v>
      </c>
      <c r="Q8" s="9">
        <v>1.496</v>
      </c>
      <c r="R8" s="9">
        <v>0.15109</v>
      </c>
      <c r="S8" s="9">
        <v>1.34491</v>
      </c>
      <c r="T8" s="7">
        <v>78</v>
      </c>
      <c r="U8" s="6">
        <v>43628</v>
      </c>
      <c r="V8" s="7">
        <v>9844415667</v>
      </c>
      <c r="W8" s="8" t="s">
        <v>63</v>
      </c>
      <c r="X8" s="7" t="s">
        <v>35</v>
      </c>
      <c r="Y8" s="8" t="s">
        <v>36</v>
      </c>
      <c r="Z8" s="7" t="s">
        <v>45</v>
      </c>
      <c r="AA8" s="8" t="s">
        <v>46</v>
      </c>
      <c r="AB8" s="9">
        <v>1.4959999999999999E-2</v>
      </c>
    </row>
    <row r="9" spans="1:28" x14ac:dyDescent="0.35">
      <c r="A9" s="4">
        <v>3890</v>
      </c>
      <c r="B9" s="5" t="s">
        <v>64</v>
      </c>
      <c r="C9" s="6">
        <v>43658</v>
      </c>
      <c r="D9" s="7">
        <v>120</v>
      </c>
      <c r="E9" s="8" t="s">
        <v>47</v>
      </c>
      <c r="F9" s="7" t="s">
        <v>65</v>
      </c>
      <c r="G9" s="10" t="s">
        <v>66</v>
      </c>
      <c r="H9" s="7" t="str">
        <f>"000032"</f>
        <v>000032</v>
      </c>
      <c r="I9" s="6">
        <v>43599</v>
      </c>
      <c r="J9" s="7" t="str">
        <f>"000012"</f>
        <v>000012</v>
      </c>
      <c r="K9" s="6">
        <v>43602</v>
      </c>
      <c r="L9" s="7" t="str">
        <f>"000023"</f>
        <v>000023</v>
      </c>
      <c r="M9" s="6">
        <v>43607</v>
      </c>
      <c r="N9" s="7">
        <v>16</v>
      </c>
      <c r="O9" s="7" t="str">
        <f>"003312"</f>
        <v>003312</v>
      </c>
      <c r="P9" s="6">
        <v>43650</v>
      </c>
      <c r="Q9" s="11">
        <v>8.4503199999999996</v>
      </c>
      <c r="R9" s="11">
        <v>1.13826</v>
      </c>
      <c r="S9" s="11">
        <v>7.3120599999999998</v>
      </c>
      <c r="T9" s="7">
        <v>112</v>
      </c>
      <c r="U9" s="6">
        <v>43658</v>
      </c>
      <c r="V9" s="7">
        <v>9483161122</v>
      </c>
      <c r="W9" s="10" t="s">
        <v>67</v>
      </c>
      <c r="X9" s="7" t="s">
        <v>68</v>
      </c>
      <c r="Y9" s="10" t="s">
        <v>69</v>
      </c>
      <c r="Z9" s="7" t="s">
        <v>45</v>
      </c>
      <c r="AA9" s="10" t="s">
        <v>46</v>
      </c>
      <c r="AB9" s="11">
        <f t="shared" ref="AB9:AB16" si="1">Q9/100</f>
        <v>8.4503200000000001E-2</v>
      </c>
    </row>
    <row r="10" spans="1:28" x14ac:dyDescent="0.35">
      <c r="A10" s="4">
        <v>3891</v>
      </c>
      <c r="B10" s="5" t="s">
        <v>64</v>
      </c>
      <c r="C10" s="6">
        <v>43658</v>
      </c>
      <c r="D10" s="7">
        <v>120</v>
      </c>
      <c r="E10" s="8" t="s">
        <v>47</v>
      </c>
      <c r="F10" s="7" t="s">
        <v>70</v>
      </c>
      <c r="G10" s="10" t="s">
        <v>71</v>
      </c>
      <c r="H10" s="7" t="str">
        <f>"000038"</f>
        <v>000038</v>
      </c>
      <c r="I10" s="6">
        <v>43602</v>
      </c>
      <c r="J10" s="7" t="str">
        <f>"000013"</f>
        <v>000013</v>
      </c>
      <c r="K10" s="6">
        <v>43602</v>
      </c>
      <c r="L10" s="7" t="str">
        <f>"000024"</f>
        <v>000024</v>
      </c>
      <c r="M10" s="6">
        <v>43607</v>
      </c>
      <c r="N10" s="7">
        <v>16</v>
      </c>
      <c r="O10" s="7" t="str">
        <f>"003313"</f>
        <v>003313</v>
      </c>
      <c r="P10" s="6">
        <v>43650</v>
      </c>
      <c r="Q10" s="11">
        <v>2.3458899999999998</v>
      </c>
      <c r="R10" s="11">
        <v>0.31313999999999997</v>
      </c>
      <c r="S10" s="11">
        <v>2.0327500000000001</v>
      </c>
      <c r="T10" s="7">
        <v>112</v>
      </c>
      <c r="U10" s="6">
        <v>43658</v>
      </c>
      <c r="V10" s="7">
        <v>9483161122</v>
      </c>
      <c r="W10" s="10" t="s">
        <v>72</v>
      </c>
      <c r="X10" s="7" t="s">
        <v>68</v>
      </c>
      <c r="Y10" s="10" t="s">
        <v>69</v>
      </c>
      <c r="Z10" s="7" t="s">
        <v>45</v>
      </c>
      <c r="AA10" s="10" t="s">
        <v>46</v>
      </c>
      <c r="AB10" s="11">
        <f t="shared" si="1"/>
        <v>2.3458899999999998E-2</v>
      </c>
    </row>
    <row r="11" spans="1:28" x14ac:dyDescent="0.35">
      <c r="A11" s="4">
        <v>3892</v>
      </c>
      <c r="B11" s="5" t="s">
        <v>73</v>
      </c>
      <c r="C11" s="6">
        <v>43685</v>
      </c>
      <c r="D11" s="7">
        <v>120</v>
      </c>
      <c r="E11" s="8" t="s">
        <v>47</v>
      </c>
      <c r="F11" s="7" t="s">
        <v>74</v>
      </c>
      <c r="G11" s="10" t="s">
        <v>75</v>
      </c>
      <c r="H11" s="7" t="str">
        <f>"000111"</f>
        <v>000111</v>
      </c>
      <c r="I11" s="6">
        <v>43312</v>
      </c>
      <c r="J11" s="7" t="str">
        <f>"000026"</f>
        <v>000026</v>
      </c>
      <c r="K11" s="6">
        <v>43312</v>
      </c>
      <c r="L11" s="7" t="str">
        <f>"000111"</f>
        <v>000111</v>
      </c>
      <c r="M11" s="6">
        <v>43312</v>
      </c>
      <c r="N11" s="7">
        <v>17</v>
      </c>
      <c r="O11" s="7" t="str">
        <f>"004254"</f>
        <v>004254</v>
      </c>
      <c r="P11" s="6">
        <v>43680</v>
      </c>
      <c r="Q11" s="11">
        <v>14.36702</v>
      </c>
      <c r="R11" s="11">
        <v>1.6574199999999999</v>
      </c>
      <c r="S11" s="11">
        <v>12.7096</v>
      </c>
      <c r="T11" s="7">
        <v>145</v>
      </c>
      <c r="U11" s="6">
        <v>43685</v>
      </c>
      <c r="V11" s="7">
        <v>9483161122</v>
      </c>
      <c r="W11" s="10" t="s">
        <v>76</v>
      </c>
      <c r="X11" s="7" t="s">
        <v>77</v>
      </c>
      <c r="Y11" s="10" t="s">
        <v>78</v>
      </c>
      <c r="Z11" s="7" t="s">
        <v>45</v>
      </c>
      <c r="AA11" s="10" t="s">
        <v>46</v>
      </c>
      <c r="AB11" s="11">
        <f t="shared" si="1"/>
        <v>0.1436702</v>
      </c>
    </row>
    <row r="12" spans="1:28" x14ac:dyDescent="0.35">
      <c r="A12" s="4">
        <v>3893</v>
      </c>
      <c r="B12" s="5" t="s">
        <v>73</v>
      </c>
      <c r="C12" s="6">
        <v>43697</v>
      </c>
      <c r="D12" s="7">
        <v>120</v>
      </c>
      <c r="E12" s="8" t="s">
        <v>47</v>
      </c>
      <c r="F12" s="7" t="s">
        <v>79</v>
      </c>
      <c r="G12" s="10" t="s">
        <v>80</v>
      </c>
      <c r="H12" s="7" t="str">
        <f>"000245"</f>
        <v>000245</v>
      </c>
      <c r="I12" s="6">
        <v>43494</v>
      </c>
      <c r="J12" s="7" t="str">
        <f>"000073"</f>
        <v>000073</v>
      </c>
      <c r="K12" s="6">
        <v>43494</v>
      </c>
      <c r="L12" s="7" t="str">
        <f>"000239"</f>
        <v>000239</v>
      </c>
      <c r="M12" s="6">
        <v>43494</v>
      </c>
      <c r="N12" s="7">
        <v>18</v>
      </c>
      <c r="O12" s="7" t="str">
        <f>"004648"</f>
        <v>004648</v>
      </c>
      <c r="P12" s="6">
        <v>43697</v>
      </c>
      <c r="Q12" s="11">
        <v>4.2219100000000003</v>
      </c>
      <c r="R12" s="11">
        <v>0.43897000000000003</v>
      </c>
      <c r="S12" s="11">
        <v>3.78294</v>
      </c>
      <c r="T12" s="7">
        <v>160</v>
      </c>
      <c r="U12" s="6">
        <v>43697</v>
      </c>
      <c r="V12" s="7">
        <v>1234567890</v>
      </c>
      <c r="W12" s="10" t="s">
        <v>81</v>
      </c>
      <c r="X12" s="7" t="s">
        <v>30</v>
      </c>
      <c r="Y12" s="10" t="s">
        <v>31</v>
      </c>
      <c r="Z12" s="7" t="s">
        <v>45</v>
      </c>
      <c r="AA12" s="10" t="s">
        <v>46</v>
      </c>
      <c r="AB12" s="11">
        <f t="shared" si="1"/>
        <v>4.2219100000000002E-2</v>
      </c>
    </row>
    <row r="13" spans="1:28" x14ac:dyDescent="0.35">
      <c r="A13" s="4">
        <v>3894</v>
      </c>
      <c r="B13" s="5" t="s">
        <v>73</v>
      </c>
      <c r="C13" s="6">
        <v>43697</v>
      </c>
      <c r="D13" s="7">
        <v>120</v>
      </c>
      <c r="E13" s="8" t="s">
        <v>47</v>
      </c>
      <c r="F13" s="7" t="s">
        <v>82</v>
      </c>
      <c r="G13" s="10" t="s">
        <v>83</v>
      </c>
      <c r="H13" s="7" t="str">
        <f>"000247"</f>
        <v>000247</v>
      </c>
      <c r="I13" s="6">
        <v>43494</v>
      </c>
      <c r="J13" s="7" t="str">
        <f>"000071"</f>
        <v>000071</v>
      </c>
      <c r="K13" s="6">
        <v>43494</v>
      </c>
      <c r="L13" s="7" t="str">
        <f>"000240"</f>
        <v>000240</v>
      </c>
      <c r="M13" s="6">
        <v>43494</v>
      </c>
      <c r="N13" s="7">
        <v>18</v>
      </c>
      <c r="O13" s="7" t="str">
        <f>"004649"</f>
        <v>004649</v>
      </c>
      <c r="P13" s="6">
        <v>43697</v>
      </c>
      <c r="Q13" s="11">
        <v>8.30246</v>
      </c>
      <c r="R13" s="11">
        <v>0.93408000000000002</v>
      </c>
      <c r="S13" s="11">
        <v>7.3683800000000002</v>
      </c>
      <c r="T13" s="7">
        <v>160</v>
      </c>
      <c r="U13" s="6">
        <v>43697</v>
      </c>
      <c r="V13" s="7">
        <v>1234567890</v>
      </c>
      <c r="W13" s="10" t="s">
        <v>84</v>
      </c>
      <c r="X13" s="7" t="s">
        <v>30</v>
      </c>
      <c r="Y13" s="10" t="s">
        <v>31</v>
      </c>
      <c r="Z13" s="7" t="s">
        <v>45</v>
      </c>
      <c r="AA13" s="10" t="s">
        <v>46</v>
      </c>
      <c r="AB13" s="11">
        <f t="shared" si="1"/>
        <v>8.3024600000000004E-2</v>
      </c>
    </row>
    <row r="14" spans="1:28" x14ac:dyDescent="0.35">
      <c r="A14" s="4">
        <v>3895</v>
      </c>
      <c r="B14" s="5" t="s">
        <v>85</v>
      </c>
      <c r="C14" s="6">
        <v>43732</v>
      </c>
      <c r="D14" s="7">
        <v>120</v>
      </c>
      <c r="E14" s="8" t="s">
        <v>47</v>
      </c>
      <c r="F14" s="7" t="s">
        <v>86</v>
      </c>
      <c r="G14" s="10" t="s">
        <v>87</v>
      </c>
      <c r="H14" s="7" t="str">
        <f>"000062"</f>
        <v>000062</v>
      </c>
      <c r="I14" s="6">
        <v>43152</v>
      </c>
      <c r="J14" s="7" t="str">
        <f>"000100"</f>
        <v>000100</v>
      </c>
      <c r="K14" s="6">
        <v>42916</v>
      </c>
      <c r="L14" s="7" t="str">
        <f>"0000.0"</f>
        <v>0000.0</v>
      </c>
      <c r="M14" s="6">
        <v>42916</v>
      </c>
      <c r="N14" s="7">
        <v>17</v>
      </c>
      <c r="O14" s="7" t="str">
        <f>""</f>
        <v/>
      </c>
      <c r="P14" s="7"/>
      <c r="Q14" s="11">
        <v>14.230180000000001</v>
      </c>
      <c r="R14" s="11">
        <v>1.1669099999999999</v>
      </c>
      <c r="S14" s="11">
        <v>13.063269999999999</v>
      </c>
      <c r="T14" s="7">
        <v>199</v>
      </c>
      <c r="U14" s="6">
        <v>43732</v>
      </c>
      <c r="V14" s="7">
        <v>9945417770</v>
      </c>
      <c r="W14" s="10" t="s">
        <v>88</v>
      </c>
      <c r="X14" s="7" t="s">
        <v>30</v>
      </c>
      <c r="Y14" s="10" t="s">
        <v>31</v>
      </c>
      <c r="Z14" s="7" t="s">
        <v>45</v>
      </c>
      <c r="AA14" s="10" t="s">
        <v>46</v>
      </c>
      <c r="AB14" s="11">
        <f t="shared" si="1"/>
        <v>0.14230180000000001</v>
      </c>
    </row>
    <row r="15" spans="1:28" x14ac:dyDescent="0.35">
      <c r="A15" s="4">
        <v>3896</v>
      </c>
      <c r="B15" s="5" t="s">
        <v>85</v>
      </c>
      <c r="C15" s="6">
        <v>43732</v>
      </c>
      <c r="D15" s="7">
        <v>120</v>
      </c>
      <c r="E15" s="8" t="s">
        <v>47</v>
      </c>
      <c r="F15" s="7" t="s">
        <v>89</v>
      </c>
      <c r="G15" s="10" t="s">
        <v>90</v>
      </c>
      <c r="H15" s="7" t="str">
        <f>"000264"</f>
        <v>000264</v>
      </c>
      <c r="I15" s="6">
        <v>42843</v>
      </c>
      <c r="J15" s="7" t="str">
        <f>"000009"</f>
        <v>000009</v>
      </c>
      <c r="K15" s="6">
        <v>42916</v>
      </c>
      <c r="L15" s="7" t="str">
        <f>"0000.1"</f>
        <v>0000.1</v>
      </c>
      <c r="M15" s="6">
        <v>42916</v>
      </c>
      <c r="N15" s="7">
        <v>17</v>
      </c>
      <c r="O15" s="7" t="str">
        <f>""</f>
        <v/>
      </c>
      <c r="P15" s="7"/>
      <c r="Q15" s="11">
        <v>14.23324</v>
      </c>
      <c r="R15" s="11">
        <v>1.16716</v>
      </c>
      <c r="S15" s="11">
        <v>13.066079999999999</v>
      </c>
      <c r="T15" s="7">
        <v>199</v>
      </c>
      <c r="U15" s="6">
        <v>43732</v>
      </c>
      <c r="V15" s="7">
        <v>1234567890</v>
      </c>
      <c r="W15" s="10" t="s">
        <v>88</v>
      </c>
      <c r="X15" s="7" t="s">
        <v>30</v>
      </c>
      <c r="Y15" s="10" t="s">
        <v>31</v>
      </c>
      <c r="Z15" s="7" t="s">
        <v>45</v>
      </c>
      <c r="AA15" s="10" t="s">
        <v>46</v>
      </c>
      <c r="AB15" s="11">
        <f t="shared" si="1"/>
        <v>0.1423324</v>
      </c>
    </row>
    <row r="16" spans="1:28" x14ac:dyDescent="0.35">
      <c r="A16" s="4">
        <v>3897</v>
      </c>
      <c r="B16" s="5" t="s">
        <v>85</v>
      </c>
      <c r="C16" s="6">
        <v>43733</v>
      </c>
      <c r="D16" s="7">
        <v>120</v>
      </c>
      <c r="E16" s="8" t="s">
        <v>47</v>
      </c>
      <c r="F16" s="7" t="s">
        <v>91</v>
      </c>
      <c r="G16" s="10" t="s">
        <v>92</v>
      </c>
      <c r="H16" s="7" t="str">
        <f>"000059"</f>
        <v>000059</v>
      </c>
      <c r="I16" s="6">
        <v>43662</v>
      </c>
      <c r="J16" s="7" t="str">
        <f>"000019"</f>
        <v>000019</v>
      </c>
      <c r="K16" s="6">
        <v>43662</v>
      </c>
      <c r="L16" s="7" t="str">
        <f>"000063"</f>
        <v>000063</v>
      </c>
      <c r="M16" s="6">
        <v>43662</v>
      </c>
      <c r="N16" s="7">
        <v>19</v>
      </c>
      <c r="O16" s="7" t="str">
        <f>"004752"</f>
        <v>004752</v>
      </c>
      <c r="P16" s="6">
        <v>43700</v>
      </c>
      <c r="Q16" s="11">
        <v>56.529200000000003</v>
      </c>
      <c r="R16" s="11">
        <v>5.4902899999999999</v>
      </c>
      <c r="S16" s="11">
        <v>51.038910000000001</v>
      </c>
      <c r="T16" s="7">
        <v>201</v>
      </c>
      <c r="U16" s="6">
        <v>43733</v>
      </c>
      <c r="V16" s="7">
        <v>1234567890</v>
      </c>
      <c r="W16" s="10" t="s">
        <v>76</v>
      </c>
      <c r="X16" s="7" t="s">
        <v>93</v>
      </c>
      <c r="Y16" s="10" t="s">
        <v>94</v>
      </c>
      <c r="Z16" s="7" t="s">
        <v>45</v>
      </c>
      <c r="AA16" s="10" t="s">
        <v>46</v>
      </c>
      <c r="AB16" s="11">
        <f t="shared" si="1"/>
        <v>0.56529200000000002</v>
      </c>
    </row>
    <row r="17" spans="1:28" x14ac:dyDescent="0.35">
      <c r="A17" s="4">
        <v>3898</v>
      </c>
      <c r="B17" s="5" t="s">
        <v>95</v>
      </c>
      <c r="C17" s="6">
        <v>43748</v>
      </c>
      <c r="D17" s="4">
        <v>120</v>
      </c>
      <c r="E17" s="8" t="s">
        <v>47</v>
      </c>
      <c r="F17" s="7" t="s">
        <v>96</v>
      </c>
      <c r="G17" s="8" t="s">
        <v>97</v>
      </c>
      <c r="H17" s="7" t="str">
        <f>"000130"</f>
        <v>000130</v>
      </c>
      <c r="I17" s="6">
        <v>43343</v>
      </c>
      <c r="J17" s="7" t="str">
        <f>"000035"</f>
        <v>000035</v>
      </c>
      <c r="K17" s="6">
        <v>43343</v>
      </c>
      <c r="L17" s="7" t="str">
        <f>"000129"</f>
        <v>000129</v>
      </c>
      <c r="M17" s="6">
        <v>43343</v>
      </c>
      <c r="N17" s="7">
        <v>17</v>
      </c>
      <c r="O17" s="7" t="str">
        <f>"005618"</f>
        <v>005618</v>
      </c>
      <c r="P17" s="6">
        <v>43741</v>
      </c>
      <c r="Q17" s="9">
        <v>4.8352500000000003</v>
      </c>
      <c r="R17" s="9">
        <v>0.40477999999999997</v>
      </c>
      <c r="S17" s="9">
        <v>4.4304699999999997</v>
      </c>
      <c r="T17" s="7">
        <v>13</v>
      </c>
      <c r="U17" s="6">
        <v>43748</v>
      </c>
      <c r="V17" s="7">
        <v>9845769939</v>
      </c>
      <c r="W17" s="8" t="s">
        <v>98</v>
      </c>
      <c r="X17" s="7" t="s">
        <v>30</v>
      </c>
      <c r="Y17" s="8" t="s">
        <v>31</v>
      </c>
      <c r="Z17" s="7" t="s">
        <v>45</v>
      </c>
      <c r="AA17" s="8" t="s">
        <v>46</v>
      </c>
      <c r="AB17" s="9">
        <v>4.83525E-2</v>
      </c>
    </row>
    <row r="18" spans="1:28" x14ac:dyDescent="0.35">
      <c r="A18" s="4">
        <v>3899</v>
      </c>
      <c r="B18" s="5" t="s">
        <v>95</v>
      </c>
      <c r="C18" s="6">
        <v>43748</v>
      </c>
      <c r="D18" s="4">
        <v>120</v>
      </c>
      <c r="E18" s="8" t="s">
        <v>47</v>
      </c>
      <c r="F18" s="7" t="s">
        <v>99</v>
      </c>
      <c r="G18" s="8" t="s">
        <v>100</v>
      </c>
      <c r="H18" s="7" t="str">
        <f>"000129"</f>
        <v>000129</v>
      </c>
      <c r="I18" s="6">
        <v>43343</v>
      </c>
      <c r="J18" s="7" t="str">
        <f>"000036"</f>
        <v>000036</v>
      </c>
      <c r="K18" s="6">
        <v>43343</v>
      </c>
      <c r="L18" s="7" t="str">
        <f>"000130"</f>
        <v>000130</v>
      </c>
      <c r="M18" s="6">
        <v>43343</v>
      </c>
      <c r="N18" s="7">
        <v>17</v>
      </c>
      <c r="O18" s="7" t="str">
        <f>"005619"</f>
        <v>005619</v>
      </c>
      <c r="P18" s="6">
        <v>43741</v>
      </c>
      <c r="Q18" s="9">
        <v>4.9960800000000001</v>
      </c>
      <c r="R18" s="9">
        <v>0.43151</v>
      </c>
      <c r="S18" s="9">
        <v>4.5645699999999998</v>
      </c>
      <c r="T18" s="7">
        <v>13</v>
      </c>
      <c r="U18" s="6">
        <v>43748</v>
      </c>
      <c r="V18" s="7">
        <v>9845769939</v>
      </c>
      <c r="W18" s="8" t="s">
        <v>98</v>
      </c>
      <c r="X18" s="7" t="s">
        <v>30</v>
      </c>
      <c r="Y18" s="8" t="s">
        <v>31</v>
      </c>
      <c r="Z18" s="7" t="s">
        <v>45</v>
      </c>
      <c r="AA18" s="8" t="s">
        <v>46</v>
      </c>
      <c r="AB18" s="9">
        <v>4.99608E-2</v>
      </c>
    </row>
    <row r="19" spans="1:28" x14ac:dyDescent="0.35">
      <c r="A19" s="4">
        <v>3900</v>
      </c>
      <c r="B19" s="5" t="s">
        <v>95</v>
      </c>
      <c r="C19" s="6">
        <v>43769</v>
      </c>
      <c r="D19" s="4">
        <v>120</v>
      </c>
      <c r="E19" s="8" t="s">
        <v>47</v>
      </c>
      <c r="F19" s="7" t="s">
        <v>101</v>
      </c>
      <c r="G19" s="8" t="s">
        <v>102</v>
      </c>
      <c r="H19" s="7" t="str">
        <f>"000246"</f>
        <v>000246</v>
      </c>
      <c r="I19" s="6">
        <v>43494</v>
      </c>
      <c r="J19" s="7" t="str">
        <f>"000072"</f>
        <v>000072</v>
      </c>
      <c r="K19" s="6">
        <v>43494</v>
      </c>
      <c r="L19" s="7" t="str">
        <f>"000241"</f>
        <v>000241</v>
      </c>
      <c r="M19" s="6">
        <v>43495</v>
      </c>
      <c r="N19" s="7">
        <v>18</v>
      </c>
      <c r="O19" s="7" t="str">
        <f>"006023"</f>
        <v>006023</v>
      </c>
      <c r="P19" s="6">
        <v>43768</v>
      </c>
      <c r="Q19" s="9">
        <v>8.4302100000000006</v>
      </c>
      <c r="R19" s="9">
        <v>0.90935999999999995</v>
      </c>
      <c r="S19" s="9">
        <v>7.5208500000000003</v>
      </c>
      <c r="T19" s="7">
        <v>13</v>
      </c>
      <c r="U19" s="6">
        <v>43769</v>
      </c>
      <c r="V19" s="7">
        <v>1234567890</v>
      </c>
      <c r="W19" s="8" t="s">
        <v>103</v>
      </c>
      <c r="X19" s="7" t="s">
        <v>30</v>
      </c>
      <c r="Y19" s="8" t="s">
        <v>31</v>
      </c>
      <c r="Z19" s="7" t="s">
        <v>45</v>
      </c>
      <c r="AA19" s="8" t="s">
        <v>46</v>
      </c>
      <c r="AB19" s="9">
        <v>8.4302100000000005E-2</v>
      </c>
    </row>
    <row r="20" spans="1:28" x14ac:dyDescent="0.35">
      <c r="A20" s="4">
        <v>3901</v>
      </c>
      <c r="B20" s="5" t="s">
        <v>95</v>
      </c>
      <c r="C20" s="6">
        <v>43769</v>
      </c>
      <c r="D20" s="4">
        <v>120</v>
      </c>
      <c r="E20" s="8" t="s">
        <v>47</v>
      </c>
      <c r="F20" s="7" t="s">
        <v>104</v>
      </c>
      <c r="G20" s="8" t="s">
        <v>105</v>
      </c>
      <c r="H20" s="7" t="str">
        <f>"000244"</f>
        <v>000244</v>
      </c>
      <c r="I20" s="6">
        <v>43494</v>
      </c>
      <c r="J20" s="7" t="str">
        <f>"000074"</f>
        <v>000074</v>
      </c>
      <c r="K20" s="6">
        <v>43494</v>
      </c>
      <c r="L20" s="7" t="str">
        <f>"000243"</f>
        <v>000243</v>
      </c>
      <c r="M20" s="6">
        <v>43495</v>
      </c>
      <c r="N20" s="7">
        <v>18</v>
      </c>
      <c r="O20" s="7" t="str">
        <f>"006024"</f>
        <v>006024</v>
      </c>
      <c r="P20" s="6">
        <v>43768</v>
      </c>
      <c r="Q20" s="9">
        <v>12.505549999999999</v>
      </c>
      <c r="R20" s="9">
        <v>1.3703399999999999</v>
      </c>
      <c r="S20" s="9">
        <v>11.135210000000001</v>
      </c>
      <c r="T20" s="7">
        <v>13</v>
      </c>
      <c r="U20" s="6">
        <v>43769</v>
      </c>
      <c r="V20" s="7">
        <v>1234567890</v>
      </c>
      <c r="W20" s="8" t="s">
        <v>103</v>
      </c>
      <c r="X20" s="7" t="s">
        <v>30</v>
      </c>
      <c r="Y20" s="8" t="s">
        <v>31</v>
      </c>
      <c r="Z20" s="7" t="s">
        <v>45</v>
      </c>
      <c r="AA20" s="8" t="s">
        <v>46</v>
      </c>
      <c r="AB20" s="9">
        <v>0.12505549999999999</v>
      </c>
    </row>
    <row r="21" spans="1:28" x14ac:dyDescent="0.35">
      <c r="A21" s="4">
        <v>3902</v>
      </c>
      <c r="B21" s="5" t="s">
        <v>106</v>
      </c>
      <c r="C21" s="6">
        <v>43773</v>
      </c>
      <c r="D21" s="4">
        <v>120</v>
      </c>
      <c r="E21" s="8" t="s">
        <v>47</v>
      </c>
      <c r="F21" s="7" t="s">
        <v>107</v>
      </c>
      <c r="G21" s="8" t="s">
        <v>108</v>
      </c>
      <c r="H21" s="7" t="str">
        <f>"000081"</f>
        <v>000081</v>
      </c>
      <c r="I21" s="6">
        <v>43716</v>
      </c>
      <c r="J21" s="7" t="str">
        <f>"000028"</f>
        <v>000028</v>
      </c>
      <c r="K21" s="6">
        <v>43754</v>
      </c>
      <c r="L21" s="7" t="str">
        <f>"000088"</f>
        <v>000088</v>
      </c>
      <c r="M21" s="6">
        <v>43754</v>
      </c>
      <c r="N21" s="7">
        <v>17</v>
      </c>
      <c r="O21" s="7" t="str">
        <f>"006046"</f>
        <v>006046</v>
      </c>
      <c r="P21" s="6">
        <v>43769</v>
      </c>
      <c r="Q21" s="9">
        <v>22.165839999999999</v>
      </c>
      <c r="R21" s="9">
        <v>2.1964399999999999</v>
      </c>
      <c r="S21" s="9">
        <v>19.9694</v>
      </c>
      <c r="T21" s="7">
        <v>13</v>
      </c>
      <c r="U21" s="6">
        <v>43773</v>
      </c>
      <c r="V21" s="7">
        <v>1234567890</v>
      </c>
      <c r="W21" s="8" t="s">
        <v>76</v>
      </c>
      <c r="X21" s="7" t="s">
        <v>41</v>
      </c>
      <c r="Y21" s="8" t="s">
        <v>42</v>
      </c>
      <c r="Z21" s="7" t="s">
        <v>45</v>
      </c>
      <c r="AA21" s="8" t="s">
        <v>46</v>
      </c>
      <c r="AB21" s="9">
        <v>0.22165840000000001</v>
      </c>
    </row>
    <row r="22" spans="1:28" x14ac:dyDescent="0.35">
      <c r="A22" s="4">
        <v>3903</v>
      </c>
      <c r="B22" s="5" t="s">
        <v>106</v>
      </c>
      <c r="C22" s="6">
        <v>43773</v>
      </c>
      <c r="D22" s="4">
        <v>120</v>
      </c>
      <c r="E22" s="8" t="s">
        <v>47</v>
      </c>
      <c r="F22" s="7" t="s">
        <v>109</v>
      </c>
      <c r="G22" s="8" t="s">
        <v>110</v>
      </c>
      <c r="H22" s="7" t="str">
        <f>"000082"</f>
        <v>000082</v>
      </c>
      <c r="I22" s="6">
        <v>43716</v>
      </c>
      <c r="J22" s="7" t="str">
        <f>"000029"</f>
        <v>000029</v>
      </c>
      <c r="K22" s="6">
        <v>43754</v>
      </c>
      <c r="L22" s="7" t="str">
        <f>"000089"</f>
        <v>000089</v>
      </c>
      <c r="M22" s="6">
        <v>43754</v>
      </c>
      <c r="N22" s="7">
        <v>17</v>
      </c>
      <c r="O22" s="7" t="str">
        <f>"006047"</f>
        <v>006047</v>
      </c>
      <c r="P22" s="6">
        <v>43769</v>
      </c>
      <c r="Q22" s="9">
        <v>11.04867</v>
      </c>
      <c r="R22" s="9">
        <v>1.0379499999999999</v>
      </c>
      <c r="S22" s="9">
        <v>10.010719999999999</v>
      </c>
      <c r="T22" s="7">
        <v>13</v>
      </c>
      <c r="U22" s="6">
        <v>43773</v>
      </c>
      <c r="V22" s="7">
        <v>1234567890</v>
      </c>
      <c r="W22" s="8" t="s">
        <v>76</v>
      </c>
      <c r="X22" s="7" t="s">
        <v>41</v>
      </c>
      <c r="Y22" s="8" t="s">
        <v>42</v>
      </c>
      <c r="Z22" s="7" t="s">
        <v>45</v>
      </c>
      <c r="AA22" s="8" t="s">
        <v>46</v>
      </c>
      <c r="AB22" s="9">
        <v>0.11048669999999999</v>
      </c>
    </row>
    <row r="23" spans="1:28" x14ac:dyDescent="0.35">
      <c r="A23" s="4">
        <v>3904</v>
      </c>
      <c r="B23" s="5" t="s">
        <v>106</v>
      </c>
      <c r="C23" s="6">
        <v>43773</v>
      </c>
      <c r="D23" s="4">
        <v>120</v>
      </c>
      <c r="E23" s="8" t="s">
        <v>47</v>
      </c>
      <c r="F23" s="7" t="s">
        <v>111</v>
      </c>
      <c r="G23" s="8" t="s">
        <v>112</v>
      </c>
      <c r="H23" s="7" t="str">
        <f>"000083"</f>
        <v>000083</v>
      </c>
      <c r="I23" s="6">
        <v>43719</v>
      </c>
      <c r="J23" s="7" t="str">
        <f>"000030"</f>
        <v>000030</v>
      </c>
      <c r="K23" s="6">
        <v>43754</v>
      </c>
      <c r="L23" s="7" t="str">
        <f>"000090"</f>
        <v>000090</v>
      </c>
      <c r="M23" s="6">
        <v>43754</v>
      </c>
      <c r="N23" s="7">
        <v>17</v>
      </c>
      <c r="O23" s="7" t="str">
        <f>"006048"</f>
        <v>006048</v>
      </c>
      <c r="P23" s="6">
        <v>43769</v>
      </c>
      <c r="Q23" s="9">
        <v>11.04867</v>
      </c>
      <c r="R23" s="9">
        <v>1.03495</v>
      </c>
      <c r="S23" s="9">
        <v>10.013719999999999</v>
      </c>
      <c r="T23" s="7">
        <v>13</v>
      </c>
      <c r="U23" s="6">
        <v>43773</v>
      </c>
      <c r="V23" s="7">
        <v>1234567890</v>
      </c>
      <c r="W23" s="8" t="s">
        <v>76</v>
      </c>
      <c r="X23" s="7" t="s">
        <v>41</v>
      </c>
      <c r="Y23" s="8" t="s">
        <v>42</v>
      </c>
      <c r="Z23" s="7" t="s">
        <v>45</v>
      </c>
      <c r="AA23" s="8" t="s">
        <v>46</v>
      </c>
      <c r="AB23" s="9">
        <v>0.11048669999999999</v>
      </c>
    </row>
    <row r="24" spans="1:28" x14ac:dyDescent="0.35">
      <c r="A24" s="4">
        <v>3905</v>
      </c>
      <c r="B24" s="5" t="s">
        <v>106</v>
      </c>
      <c r="C24" s="6">
        <v>43773</v>
      </c>
      <c r="D24" s="4">
        <v>120</v>
      </c>
      <c r="E24" s="8" t="s">
        <v>47</v>
      </c>
      <c r="F24" s="7" t="s">
        <v>113</v>
      </c>
      <c r="G24" s="8" t="s">
        <v>114</v>
      </c>
      <c r="H24" s="7" t="str">
        <f>"000084"</f>
        <v>000084</v>
      </c>
      <c r="I24" s="6">
        <v>43726</v>
      </c>
      <c r="J24" s="7" t="str">
        <f>"000031"</f>
        <v>000031</v>
      </c>
      <c r="K24" s="6">
        <v>43754</v>
      </c>
      <c r="L24" s="7" t="str">
        <f>"000091"</f>
        <v>000091</v>
      </c>
      <c r="M24" s="6">
        <v>43754</v>
      </c>
      <c r="N24" s="7">
        <v>17</v>
      </c>
      <c r="O24" s="7" t="str">
        <f>"006049"</f>
        <v>006049</v>
      </c>
      <c r="P24" s="6">
        <v>43769</v>
      </c>
      <c r="Q24" s="9">
        <v>14.346640000000001</v>
      </c>
      <c r="R24" s="9">
        <v>1.3586400000000001</v>
      </c>
      <c r="S24" s="9">
        <v>12.988</v>
      </c>
      <c r="T24" s="7">
        <v>13</v>
      </c>
      <c r="U24" s="6">
        <v>43773</v>
      </c>
      <c r="V24" s="7">
        <v>1234567890</v>
      </c>
      <c r="W24" s="8" t="s">
        <v>76</v>
      </c>
      <c r="X24" s="7" t="s">
        <v>41</v>
      </c>
      <c r="Y24" s="8" t="s">
        <v>42</v>
      </c>
      <c r="Z24" s="7" t="s">
        <v>45</v>
      </c>
      <c r="AA24" s="8" t="s">
        <v>46</v>
      </c>
      <c r="AB24" s="9">
        <v>0.14346639999999999</v>
      </c>
    </row>
    <row r="25" spans="1:28" x14ac:dyDescent="0.35">
      <c r="A25" s="4">
        <v>3906</v>
      </c>
      <c r="B25" s="5" t="s">
        <v>106</v>
      </c>
      <c r="C25" s="6">
        <v>43775</v>
      </c>
      <c r="D25" s="4">
        <v>120</v>
      </c>
      <c r="E25" s="8" t="s">
        <v>47</v>
      </c>
      <c r="F25" s="7" t="s">
        <v>115</v>
      </c>
      <c r="G25" s="8" t="s">
        <v>116</v>
      </c>
      <c r="H25" s="7" t="str">
        <f>"000243"</f>
        <v>000243</v>
      </c>
      <c r="I25" s="6">
        <v>43494</v>
      </c>
      <c r="J25" s="7" t="str">
        <f>"000075"</f>
        <v>000075</v>
      </c>
      <c r="K25" s="6">
        <v>43494</v>
      </c>
      <c r="L25" s="7" t="str">
        <f>"000242"</f>
        <v>000242</v>
      </c>
      <c r="M25" s="6">
        <v>43495</v>
      </c>
      <c r="N25" s="7">
        <v>18</v>
      </c>
      <c r="O25" s="7" t="str">
        <f>"006077"</f>
        <v>006077</v>
      </c>
      <c r="P25" s="6">
        <v>43775</v>
      </c>
      <c r="Q25" s="9">
        <v>8.1815700000000007</v>
      </c>
      <c r="R25" s="9">
        <v>0.81679999999999997</v>
      </c>
      <c r="S25" s="9">
        <v>7.36477</v>
      </c>
      <c r="T25" s="7">
        <v>13</v>
      </c>
      <c r="U25" s="6">
        <v>43775</v>
      </c>
      <c r="V25" s="7">
        <v>1234567890</v>
      </c>
      <c r="W25" s="8" t="s">
        <v>103</v>
      </c>
      <c r="X25" s="7" t="s">
        <v>30</v>
      </c>
      <c r="Y25" s="8" t="s">
        <v>31</v>
      </c>
      <c r="Z25" s="7" t="s">
        <v>45</v>
      </c>
      <c r="AA25" s="8" t="s">
        <v>46</v>
      </c>
      <c r="AB25" s="9">
        <v>8.1815700000000005E-2</v>
      </c>
    </row>
    <row r="26" spans="1:28" x14ac:dyDescent="0.35">
      <c r="A26" s="4">
        <v>3907</v>
      </c>
      <c r="B26" s="5" t="s">
        <v>106</v>
      </c>
      <c r="C26" s="6">
        <v>43777</v>
      </c>
      <c r="D26" s="4">
        <v>120</v>
      </c>
      <c r="E26" s="8" t="s">
        <v>47</v>
      </c>
      <c r="F26" s="7" t="s">
        <v>51</v>
      </c>
      <c r="G26" s="8" t="s">
        <v>52</v>
      </c>
      <c r="H26" s="7" t="str">
        <f>"000033"</f>
        <v>000033</v>
      </c>
      <c r="I26" s="6">
        <v>42943</v>
      </c>
      <c r="J26" s="7" t="str">
        <f>"000073"</f>
        <v>000073</v>
      </c>
      <c r="K26" s="6">
        <v>43761</v>
      </c>
      <c r="L26" s="7" t="str">
        <f>"000075"</f>
        <v>000075</v>
      </c>
      <c r="M26" s="6">
        <v>43761</v>
      </c>
      <c r="N26" s="7">
        <v>16</v>
      </c>
      <c r="O26" s="7" t="str">
        <f>"006123"</f>
        <v>006123</v>
      </c>
      <c r="P26" s="6">
        <v>43776</v>
      </c>
      <c r="Q26" s="9">
        <v>6.4296300000000004</v>
      </c>
      <c r="R26" s="9">
        <v>0.63560000000000005</v>
      </c>
      <c r="S26" s="9">
        <v>5.7940300000000002</v>
      </c>
      <c r="T26" s="7">
        <v>13</v>
      </c>
      <c r="U26" s="6">
        <v>43777</v>
      </c>
      <c r="V26" s="7">
        <v>9886979350</v>
      </c>
      <c r="W26" s="8" t="s">
        <v>37</v>
      </c>
      <c r="X26" s="7" t="s">
        <v>34</v>
      </c>
      <c r="Y26" s="8" t="s">
        <v>33</v>
      </c>
      <c r="Z26" s="7" t="s">
        <v>38</v>
      </c>
      <c r="AA26" s="8" t="s">
        <v>39</v>
      </c>
      <c r="AB26" s="9">
        <v>6.4296300000000001E-2</v>
      </c>
    </row>
    <row r="27" spans="1:28" x14ac:dyDescent="0.35">
      <c r="A27" s="4">
        <v>3908</v>
      </c>
      <c r="B27" s="5" t="s">
        <v>106</v>
      </c>
      <c r="C27" s="6">
        <v>43781</v>
      </c>
      <c r="D27" s="4">
        <v>120</v>
      </c>
      <c r="E27" s="8" t="s">
        <v>47</v>
      </c>
      <c r="F27" s="7" t="s">
        <v>117</v>
      </c>
      <c r="G27" s="8" t="s">
        <v>118</v>
      </c>
      <c r="H27" s="7" t="str">
        <f>"000026"</f>
        <v>000026</v>
      </c>
      <c r="I27" s="6">
        <v>43225</v>
      </c>
      <c r="J27" s="7" t="str">
        <f>"000006"</f>
        <v>000006</v>
      </c>
      <c r="K27" s="6">
        <v>43225</v>
      </c>
      <c r="L27" s="7" t="str">
        <f>"000025"</f>
        <v>000025</v>
      </c>
      <c r="M27" s="6">
        <v>43225</v>
      </c>
      <c r="N27" s="7">
        <v>17</v>
      </c>
      <c r="O27" s="7" t="str">
        <f>"005929"</f>
        <v>005929</v>
      </c>
      <c r="P27" s="6">
        <v>43763</v>
      </c>
      <c r="Q27" s="9">
        <v>19.982589999999998</v>
      </c>
      <c r="R27" s="9">
        <v>2.30165</v>
      </c>
      <c r="S27" s="9">
        <v>17.68094</v>
      </c>
      <c r="T27" s="7">
        <v>13</v>
      </c>
      <c r="U27" s="6">
        <v>43781</v>
      </c>
      <c r="V27" s="7">
        <v>9483161122</v>
      </c>
      <c r="W27" s="8" t="s">
        <v>119</v>
      </c>
      <c r="X27" s="7" t="s">
        <v>120</v>
      </c>
      <c r="Y27" s="8" t="s">
        <v>121</v>
      </c>
      <c r="Z27" s="7" t="s">
        <v>45</v>
      </c>
      <c r="AA27" s="8" t="s">
        <v>46</v>
      </c>
      <c r="AB27" s="9">
        <v>0.19982589999999997</v>
      </c>
    </row>
    <row r="28" spans="1:28" x14ac:dyDescent="0.35">
      <c r="A28" s="4">
        <v>3909</v>
      </c>
      <c r="B28" s="5" t="s">
        <v>106</v>
      </c>
      <c r="C28" s="6">
        <v>43790</v>
      </c>
      <c r="D28" s="4">
        <v>120</v>
      </c>
      <c r="E28" s="8" t="s">
        <v>47</v>
      </c>
      <c r="F28" s="7" t="s">
        <v>122</v>
      </c>
      <c r="G28" s="8" t="s">
        <v>123</v>
      </c>
      <c r="H28" s="7" t="str">
        <f>"000090"</f>
        <v>000090</v>
      </c>
      <c r="I28" s="6">
        <v>43759</v>
      </c>
      <c r="J28" s="7" t="str">
        <f>"000032"</f>
        <v>000032</v>
      </c>
      <c r="K28" s="6">
        <v>43759</v>
      </c>
      <c r="L28" s="7" t="str">
        <f>"000094"</f>
        <v>000094</v>
      </c>
      <c r="M28" s="6">
        <v>43759</v>
      </c>
      <c r="N28" s="7">
        <v>17</v>
      </c>
      <c r="O28" s="7" t="str">
        <f>"006201"</f>
        <v>006201</v>
      </c>
      <c r="P28" s="6">
        <v>43781</v>
      </c>
      <c r="Q28" s="9">
        <v>9.9963499999999996</v>
      </c>
      <c r="R28" s="9">
        <v>1.2595499999999999</v>
      </c>
      <c r="S28" s="9">
        <v>8.7368000000000006</v>
      </c>
      <c r="T28" s="7">
        <v>13</v>
      </c>
      <c r="U28" s="6">
        <v>43790</v>
      </c>
      <c r="V28" s="7">
        <v>1234567890</v>
      </c>
      <c r="W28" s="8" t="s">
        <v>76</v>
      </c>
      <c r="X28" s="7" t="s">
        <v>35</v>
      </c>
      <c r="Y28" s="8" t="s">
        <v>36</v>
      </c>
      <c r="Z28" s="7" t="s">
        <v>45</v>
      </c>
      <c r="AA28" s="8" t="s">
        <v>46</v>
      </c>
      <c r="AB28" s="9">
        <v>9.9963499999999997E-2</v>
      </c>
    </row>
    <row r="29" spans="1:28" x14ac:dyDescent="0.35">
      <c r="A29" s="4">
        <v>3910</v>
      </c>
      <c r="B29" s="5" t="s">
        <v>124</v>
      </c>
      <c r="C29" s="6">
        <v>43805</v>
      </c>
      <c r="D29" s="4">
        <v>120</v>
      </c>
      <c r="E29" s="8" t="s">
        <v>47</v>
      </c>
      <c r="F29" s="7" t="s">
        <v>125</v>
      </c>
      <c r="G29" s="8" t="s">
        <v>126</v>
      </c>
      <c r="H29" s="7" t="str">
        <f>"000115"</f>
        <v>000115</v>
      </c>
      <c r="I29" s="6">
        <v>43796</v>
      </c>
      <c r="J29" s="7" t="str">
        <f>"000037"</f>
        <v>000037</v>
      </c>
      <c r="K29" s="6">
        <v>43796</v>
      </c>
      <c r="L29" s="7" t="str">
        <f>"000113"</f>
        <v>000113</v>
      </c>
      <c r="M29" s="6">
        <v>43796</v>
      </c>
      <c r="N29" s="7">
        <v>20</v>
      </c>
      <c r="O29" s="7" t="str">
        <f>"006655"</f>
        <v>006655</v>
      </c>
      <c r="P29" s="6">
        <v>43805</v>
      </c>
      <c r="Q29" s="9">
        <v>196.27342999999999</v>
      </c>
      <c r="R29" s="9">
        <v>19.359770000000001</v>
      </c>
      <c r="S29" s="9">
        <v>176.91365999999999</v>
      </c>
      <c r="T29" s="7">
        <v>13</v>
      </c>
      <c r="U29" s="6">
        <v>43805</v>
      </c>
      <c r="V29" s="7">
        <v>1234567890</v>
      </c>
      <c r="W29" s="8" t="s">
        <v>76</v>
      </c>
      <c r="X29" s="7" t="s">
        <v>93</v>
      </c>
      <c r="Y29" s="8" t="s">
        <v>94</v>
      </c>
      <c r="Z29" s="7" t="s">
        <v>45</v>
      </c>
      <c r="AA29" s="8" t="s">
        <v>46</v>
      </c>
      <c r="AB29" s="9">
        <v>1.9627342999999999</v>
      </c>
    </row>
    <row r="30" spans="1:28" x14ac:dyDescent="0.35">
      <c r="A30" s="4">
        <v>3911</v>
      </c>
      <c r="B30" s="5" t="s">
        <v>124</v>
      </c>
      <c r="C30" s="6">
        <v>43805</v>
      </c>
      <c r="D30" s="4">
        <v>120</v>
      </c>
      <c r="E30" s="8" t="s">
        <v>47</v>
      </c>
      <c r="F30" s="7" t="s">
        <v>127</v>
      </c>
      <c r="G30" s="8" t="s">
        <v>128</v>
      </c>
      <c r="H30" s="7" t="str">
        <f>"000116"</f>
        <v>000116</v>
      </c>
      <c r="I30" s="6">
        <v>43796</v>
      </c>
      <c r="J30" s="7" t="str">
        <f>"000038"</f>
        <v>000038</v>
      </c>
      <c r="K30" s="6">
        <v>43796</v>
      </c>
      <c r="L30" s="7" t="str">
        <f>"000114"</f>
        <v>000114</v>
      </c>
      <c r="M30" s="6">
        <v>43796</v>
      </c>
      <c r="N30" s="7">
        <v>20</v>
      </c>
      <c r="O30" s="7" t="str">
        <f>"006656"</f>
        <v>006656</v>
      </c>
      <c r="P30" s="6">
        <v>43805</v>
      </c>
      <c r="Q30" s="9">
        <v>196.26301000000001</v>
      </c>
      <c r="R30" s="9">
        <v>19.377749999999999</v>
      </c>
      <c r="S30" s="9">
        <v>176.88525999999999</v>
      </c>
      <c r="T30" s="7">
        <v>13</v>
      </c>
      <c r="U30" s="6">
        <v>43805</v>
      </c>
      <c r="V30" s="7">
        <v>1234567890</v>
      </c>
      <c r="W30" s="8" t="s">
        <v>76</v>
      </c>
      <c r="X30" s="7" t="s">
        <v>93</v>
      </c>
      <c r="Y30" s="8" t="s">
        <v>94</v>
      </c>
      <c r="Z30" s="7" t="s">
        <v>45</v>
      </c>
      <c r="AA30" s="8" t="s">
        <v>46</v>
      </c>
      <c r="AB30" s="9">
        <v>1.9626301000000002</v>
      </c>
    </row>
    <row r="31" spans="1:28" x14ac:dyDescent="0.35">
      <c r="A31" s="4">
        <v>3912</v>
      </c>
      <c r="B31" s="5" t="s">
        <v>124</v>
      </c>
      <c r="C31" s="6">
        <v>43805</v>
      </c>
      <c r="D31" s="4">
        <v>120</v>
      </c>
      <c r="E31" s="8" t="s">
        <v>47</v>
      </c>
      <c r="F31" s="7" t="s">
        <v>129</v>
      </c>
      <c r="G31" s="8" t="s">
        <v>130</v>
      </c>
      <c r="H31" s="7" t="str">
        <f>"000117"</f>
        <v>000117</v>
      </c>
      <c r="I31" s="6">
        <v>43796</v>
      </c>
      <c r="J31" s="7" t="str">
        <f>"000039"</f>
        <v>000039</v>
      </c>
      <c r="K31" s="6">
        <v>43796</v>
      </c>
      <c r="L31" s="7" t="str">
        <f>"000115"</f>
        <v>000115</v>
      </c>
      <c r="M31" s="6">
        <v>43796</v>
      </c>
      <c r="N31" s="7">
        <v>20</v>
      </c>
      <c r="O31" s="7" t="str">
        <f>"006657"</f>
        <v>006657</v>
      </c>
      <c r="P31" s="6">
        <v>43805</v>
      </c>
      <c r="Q31" s="9">
        <v>98.076499999999996</v>
      </c>
      <c r="R31" s="9">
        <v>9.7988800000000005</v>
      </c>
      <c r="S31" s="9">
        <v>88.277619999999999</v>
      </c>
      <c r="T31" s="7">
        <v>13</v>
      </c>
      <c r="U31" s="6">
        <v>43805</v>
      </c>
      <c r="V31" s="7">
        <v>1234567890</v>
      </c>
      <c r="W31" s="8" t="s">
        <v>76</v>
      </c>
      <c r="X31" s="7" t="s">
        <v>131</v>
      </c>
      <c r="Y31" s="8" t="s">
        <v>132</v>
      </c>
      <c r="Z31" s="7" t="s">
        <v>45</v>
      </c>
      <c r="AA31" s="8" t="s">
        <v>46</v>
      </c>
      <c r="AB31" s="9">
        <v>0.980765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2020-01-30T06:30:06Z</dcterms:modified>
</cp:coreProperties>
</file>