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L22" i="1"/>
  <c r="J22" i="1"/>
  <c r="H22" i="1"/>
  <c r="O21" i="1"/>
  <c r="L21" i="1"/>
  <c r="J21" i="1"/>
  <c r="H21" i="1"/>
  <c r="O20" i="1"/>
  <c r="L20" i="1"/>
  <c r="J20" i="1"/>
  <c r="H20"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<sst xmlns="http://schemas.openxmlformats.org/spreadsheetml/2006/main" count="217" uniqueCount="111">
  <si>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</si>
  <si>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</si>
  <si>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</si>
  <si>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</si>
  <si>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</si>
  <si>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</si>
  <si>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</si>
  <si>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</si>
  <si>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</si>
  <si>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</si>
  <si>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</si>
  <si>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</si>
  <si>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</si>
  <si>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</si>
  <si>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</si>
  <si>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</si>
  <si>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</si>
  <si>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</si>
  <si>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</si>
  <si>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</si>
  <si>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</si>
  <si>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</si>
  <si>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</si>
  <si>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</si>
  <si>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</si>
  <si>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</si>
  <si>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</si>
  <si>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</si>
  <si>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May</t>
  </si>
  <si>
    <t>ddo313</t>
  </si>
  <si>
    <t xml:space="preserve"> Chief Engineer SWD Central Zone</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</si>
  <si>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</si>
  <si>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</si>
  <si>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P1517</t>
  </si>
  <si>
    <t>Upgrading Street Lighting of Bangalore - Major Roads</t>
  </si>
  <si>
    <t xml:space="preserve">KRIDL </t>
  </si>
  <si>
    <t>ddo258</t>
  </si>
  <si>
    <t xml:space="preserve"> Executive Engineer Electrical South Zone</t>
  </si>
  <si>
    <t>Hosahalli</t>
  </si>
  <si>
    <t>124-15-000002</t>
  </si>
  <si>
    <t>Providing Street lighting to railway under bridge and Approach and railway KM 3 800-900 LC NO at RPC Layout Ramesh babu circle ward no 124</t>
  </si>
  <si>
    <t>124-18-000010</t>
  </si>
  <si>
    <t>Construction of RCC retaining wall to primary strom water drain V-100 at pipe line road, Hosahalli, in ward no 124</t>
  </si>
  <si>
    <t>Sri.B.N.Somashekar</t>
  </si>
  <si>
    <t>P0541</t>
  </si>
  <si>
    <t>Emergency Reserve Fund</t>
  </si>
  <si>
    <t>124-18-000012</t>
  </si>
  <si>
    <t>Construction of RCC Retaining wall to Primary Storm water drain V-100 at pipeline road 3rd main 3rd cross Hosahalli in ward no 124</t>
  </si>
  <si>
    <t>Executive Engineer-3</t>
  </si>
  <si>
    <t>July</t>
  </si>
  <si>
    <t>124-17-000001</t>
  </si>
  <si>
    <t xml:space="preserve">Construction of RCC Retaning Wall in place of delapidated SSM wall at 12th cross of pipeline road for secondary Storm water Drain at Hosahalli in ward no 124 </t>
  </si>
  <si>
    <t>BVH Consulting Engineer</t>
  </si>
  <si>
    <t>124-16-000027</t>
  </si>
  <si>
    <t>Ashpalting of roads and improvements of drians at Handhijogi colony and Handigudisalu area in SC/ST community area at ward no 124</t>
  </si>
  <si>
    <t>Keshava A</t>
  </si>
  <si>
    <t>P1878</t>
  </si>
  <si>
    <t>18per - Works (Bhagyajyothi, Sooru / Neeru Yojane and General) (54 Lakhs / New Wards)</t>
  </si>
  <si>
    <t>ddo266</t>
  </si>
  <si>
    <t xml:space="preserve"> Assistant Executive Engineer Vijayanagara South Zone</t>
  </si>
  <si>
    <t>124-19-000007</t>
  </si>
  <si>
    <t>Providing CC to SWD beside road and internal cross of Pipeline 10th cross in ward no 124</t>
  </si>
  <si>
    <t>M/s KRIDL,</t>
  </si>
  <si>
    <t>124-19-000008</t>
  </si>
  <si>
    <t>Providing Drains and culverts at 14th cross road of pipeline in ward no 124 Hosahalli</t>
  </si>
  <si>
    <t>M/s KRIDL</t>
  </si>
  <si>
    <t>124-19-000005</t>
  </si>
  <si>
    <t>Providing CC to 10th cross pipeline road in ward no 124</t>
  </si>
  <si>
    <t>August</t>
  </si>
  <si>
    <t>124-19-000003</t>
  </si>
  <si>
    <t>Improvements to road between Hosahalli main road and 14 cross cholurpalya cross in ward no 124 Hosahalli</t>
  </si>
  <si>
    <t>124-19-000004</t>
  </si>
  <si>
    <t>Providing CC to 3rd G main road of pipeline road in ward no 124</t>
  </si>
  <si>
    <t>124-19-000006</t>
  </si>
  <si>
    <t>Providing CC to 3rd H Main road of 10th cross pipeline road in ward no 124</t>
  </si>
  <si>
    <t>124-19-000009</t>
  </si>
  <si>
    <t>Providing water supply line and other allied works at 14th ross 10th cross pipeline and surrounding roads in ward noi 124</t>
  </si>
  <si>
    <t>September</t>
  </si>
  <si>
    <t>124-17-000023</t>
  </si>
  <si>
    <t>Improvements to roads and drains of cross roads in Pipeline service road in ward no 124 Hosahalli</t>
  </si>
  <si>
    <t>Technical Manager-2</t>
  </si>
  <si>
    <t>P3173</t>
  </si>
  <si>
    <t>Special Development works in ward No.124, 185, 98, 188, 10, 14, 16, 30, 28, 37, 42, 130, 159, 65, 66, 73, 79, 80, 90, 95, 94, 89, 108, 111, 115, 97, 105, 131, 133, 119, 125, 137, 143, 124, 158, 138, 83, 166, 182, 129, 165, 161, 04, 88, 27, 31, 32, 52, 44, 26, 07, 183, 178, 187 (Rs.100 lakhs per ward)</t>
  </si>
  <si>
    <t>124-19-000013</t>
  </si>
  <si>
    <t>Providing Borewell and pipeline in Necessity Area at Hosahalli in ward no 124</t>
  </si>
  <si>
    <t>Muddaiah</t>
  </si>
  <si>
    <t>P3293</t>
  </si>
  <si>
    <t>14th Finance Commission Works - Drinking Water</t>
  </si>
  <si>
    <t>124-17-000022</t>
  </si>
  <si>
    <t>Improvements to roads and drains in Pipeline service road in ward no 124 Hosahalli</t>
  </si>
  <si>
    <t>124-17-000018</t>
  </si>
  <si>
    <t>Providing CC to Interior cross roads Opp to Ward Office at Sarakari Oni in ward no-124</t>
  </si>
  <si>
    <t>Naveenkumar B M</t>
  </si>
  <si>
    <t>P1771</t>
  </si>
  <si>
    <t>Zone Works - POW Works</t>
  </si>
  <si>
    <t>124-17-000017</t>
  </si>
  <si>
    <t>Providing CC to Sarkari Oni and Cross roads in ward no-124</t>
  </si>
  <si>
    <t>Prajwal B N</t>
  </si>
  <si>
    <t>October</t>
  </si>
  <si>
    <t>124-19-000022</t>
  </si>
  <si>
    <t>Construction of RCC Retaining wall to Primary Storm Water Drain V-100 in place of collapsed SSM wall at pipeline road Hosahalli in ward no 124</t>
  </si>
  <si>
    <t>B N Somashekar</t>
  </si>
  <si>
    <t>December</t>
  </si>
  <si>
    <t>124-19-000027</t>
  </si>
  <si>
    <t>Providing borewell water pipe lines Water Supply works at ward No124</t>
  </si>
  <si>
    <t>124-18-000001</t>
  </si>
  <si>
    <t>Providing Improvements to Drains and Roads in Handi Gudisilu area in ward no 124</t>
  </si>
  <si>
    <t>P2178</t>
  </si>
  <si>
    <t>Works sanctioned by Dy. Mayor</t>
  </si>
  <si>
    <t>124-18-000003</t>
  </si>
  <si>
    <t>Providing Improvements to Drains and CC to Channel road in 13th cross Cholurpalya in ward no 124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</si>
</sst>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workbookViewId="0">
      <selection activeCell="A2" sqref="A2:XFD22"/>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3961</v>
      </c>
      <c r="B2" s="5" t="s">
        <v>28</v>
      </c>
      <c r="C2" s="6">
        <v>43602</v>
      </c>
      <c r="D2" s="7">
        <v>124</v>
      </c>
      <c r="E2" s="8" t="s">
        <v>38</v>
      </c>
      <c r="F2" s="7" t="s">
        <v>39</v>
      </c>
      <c r="G2" s="8" t="s">
        <v>40</v>
      </c>
      <c r="H2" s="7" t="str">
        <f>"000010"</f>
        <v>000010</v>
      </c>
      <c r="I2" s="6">
        <v>42114</v>
      </c>
      <c r="J2" s="7" t="str">
        <f>"000012"</f>
        <v>000012</v>
      </c>
      <c r="K2" s="6">
        <v>42985</v>
      </c>
      <c r="L2" s="7" t="str">
        <f>"000010"</f>
        <v>000010</v>
      </c>
      <c r="M2" s="6">
        <v>42985</v>
      </c>
      <c r="N2" s="7">
        <v>15</v>
      </c>
      <c r="O2" s="7" t="str">
        <f>"001487"</f>
        <v>001487</v>
      </c>
      <c r="P2" s="6">
        <v>43599</v>
      </c>
      <c r="Q2" s="9">
        <v>8.43797</v>
      </c>
      <c r="R2" s="9">
        <v>1.2381800000000001</v>
      </c>
      <c r="S2" s="9">
        <v>7.1997900000000001</v>
      </c>
      <c r="T2" s="7">
        <v>49</v>
      </c>
      <c r="U2" s="6">
        <v>43602</v>
      </c>
      <c r="V2" s="7">
        <v>9535883355</v>
      </c>
      <c r="W2" s="8" t="s">
        <v>35</v>
      </c>
      <c r="X2" s="7" t="s">
        <v>33</v>
      </c>
      <c r="Y2" s="8" t="s">
        <v>34</v>
      </c>
      <c r="Z2" s="7" t="s">
        <v>36</v>
      </c>
      <c r="AA2" s="8" t="s">
        <v>37</v>
      </c>
      <c r="AB2" s="9">
        <f t="shared" ref="AB2:AB18" si="0">Q2/100</f>
        <v>8.4379700000000002E-2</v>
      </c>
    </row>
    <row r="3" spans="1:28" x14ac:dyDescent="0.35">
      <c r="A3" s="4">
        <v>3962</v>
      </c>
      <c r="B3" s="5" t="s">
        <v>28</v>
      </c>
      <c r="C3" s="6">
        <v>43610</v>
      </c>
      <c r="D3" s="7">
        <v>124</v>
      </c>
      <c r="E3" s="8" t="s">
        <v>38</v>
      </c>
      <c r="F3" s="7" t="s">
        <v>41</v>
      </c>
      <c r="G3" s="8" t="s">
        <v>42</v>
      </c>
      <c r="H3" s="7" t="str">
        <f>"000015"</f>
        <v>000015</v>
      </c>
      <c r="I3" s="6">
        <v>43139</v>
      </c>
      <c r="J3" s="7" t="str">
        <f>"000033"</f>
        <v>000033</v>
      </c>
      <c r="K3" s="6">
        <v>43139</v>
      </c>
      <c r="L3" s="7" t="str">
        <f>"000124"</f>
        <v>000124</v>
      </c>
      <c r="M3" s="6">
        <v>43140</v>
      </c>
      <c r="N3" s="7">
        <v>18</v>
      </c>
      <c r="O3" s="7" t="str">
        <f>"002017"</f>
        <v>002017</v>
      </c>
      <c r="P3" s="6">
        <v>43608</v>
      </c>
      <c r="Q3" s="9">
        <v>86.253</v>
      </c>
      <c r="R3" s="9">
        <v>1.849</v>
      </c>
      <c r="S3" s="9">
        <v>84.403999999999996</v>
      </c>
      <c r="T3" s="7">
        <v>59</v>
      </c>
      <c r="U3" s="6">
        <v>43610</v>
      </c>
      <c r="V3" s="7">
        <v>9620560461</v>
      </c>
      <c r="W3" s="8" t="s">
        <v>43</v>
      </c>
      <c r="X3" s="7" t="s">
        <v>44</v>
      </c>
      <c r="Y3" s="8" t="s">
        <v>45</v>
      </c>
      <c r="Z3" s="7" t="s">
        <v>29</v>
      </c>
      <c r="AA3" s="8" t="s">
        <v>30</v>
      </c>
      <c r="AB3" s="9">
        <f t="shared" si="0"/>
        <v>0.86253000000000002</v>
      </c>
    </row>
    <row r="4" spans="1:28" x14ac:dyDescent="0.35">
      <c r="A4" s="4">
        <v>3963</v>
      </c>
      <c r="B4" s="5" t="s">
        <v>28</v>
      </c>
      <c r="C4" s="6">
        <v>43610</v>
      </c>
      <c r="D4" s="7">
        <v>124</v>
      </c>
      <c r="E4" s="8" t="s">
        <v>38</v>
      </c>
      <c r="F4" s="7" t="s">
        <v>46</v>
      </c>
      <c r="G4" s="8" t="s">
        <v>47</v>
      </c>
      <c r="H4" s="7" t="str">
        <f>"000016"</f>
        <v>000016</v>
      </c>
      <c r="I4" s="6">
        <v>43140</v>
      </c>
      <c r="J4" s="7" t="str">
        <f>"000034"</f>
        <v>000034</v>
      </c>
      <c r="K4" s="6">
        <v>43140</v>
      </c>
      <c r="L4" s="7" t="str">
        <f>"000125"</f>
        <v>000125</v>
      </c>
      <c r="M4" s="6">
        <v>43140</v>
      </c>
      <c r="N4" s="7">
        <v>18</v>
      </c>
      <c r="O4" s="7" t="str">
        <f>"002018"</f>
        <v>002018</v>
      </c>
      <c r="P4" s="6">
        <v>43608</v>
      </c>
      <c r="Q4" s="9">
        <v>199.42149000000001</v>
      </c>
      <c r="R4" s="9">
        <v>18.247</v>
      </c>
      <c r="S4" s="9">
        <v>181.17448999999999</v>
      </c>
      <c r="T4" s="7">
        <v>59</v>
      </c>
      <c r="U4" s="6">
        <v>43610</v>
      </c>
      <c r="V4" s="7">
        <v>9480828220</v>
      </c>
      <c r="W4" s="8" t="s">
        <v>48</v>
      </c>
      <c r="X4" s="7" t="s">
        <v>31</v>
      </c>
      <c r="Y4" s="8" t="s">
        <v>32</v>
      </c>
      <c r="Z4" s="7" t="s">
        <v>29</v>
      </c>
      <c r="AA4" s="8" t="s">
        <v>30</v>
      </c>
      <c r="AB4" s="9">
        <f t="shared" si="0"/>
        <v>1.9942149</v>
      </c>
    </row>
    <row r="5" spans="1:28" x14ac:dyDescent="0.35">
      <c r="A5" s="4">
        <v>3964</v>
      </c>
      <c r="B5" s="5" t="s">
        <v>49</v>
      </c>
      <c r="C5" s="6">
        <v>43647</v>
      </c>
      <c r="D5" s="7">
        <v>124</v>
      </c>
      <c r="E5" s="8" t="s">
        <v>38</v>
      </c>
      <c r="F5" s="7" t="s">
        <v>50</v>
      </c>
      <c r="G5" s="10" t="s">
        <v>51</v>
      </c>
      <c r="H5" s="7" t="str">
        <f>"000007"</f>
        <v>000007</v>
      </c>
      <c r="I5" s="6">
        <v>42746</v>
      </c>
      <c r="J5" s="7" t="str">
        <f>"000042"</f>
        <v>000042</v>
      </c>
      <c r="K5" s="6">
        <v>42825</v>
      </c>
      <c r="L5" s="7" t="str">
        <f>"000333"</f>
        <v>000333</v>
      </c>
      <c r="M5" s="6">
        <v>42825</v>
      </c>
      <c r="N5" s="7">
        <v>17</v>
      </c>
      <c r="O5" s="7" t="str">
        <f>"003571"</f>
        <v>003571</v>
      </c>
      <c r="P5" s="6">
        <v>42914</v>
      </c>
      <c r="Q5" s="11">
        <v>0.59</v>
      </c>
      <c r="R5" s="11">
        <v>5.8999999999999997E-2</v>
      </c>
      <c r="S5" s="11">
        <v>0.53100000000000003</v>
      </c>
      <c r="T5" s="7">
        <v>96</v>
      </c>
      <c r="U5" s="6">
        <v>43647</v>
      </c>
      <c r="V5" s="7">
        <v>9964339888</v>
      </c>
      <c r="W5" s="10" t="s">
        <v>52</v>
      </c>
      <c r="X5" s="7" t="s">
        <v>44</v>
      </c>
      <c r="Y5" s="10" t="s">
        <v>45</v>
      </c>
      <c r="Z5" s="7" t="s">
        <v>29</v>
      </c>
      <c r="AA5" s="10" t="s">
        <v>30</v>
      </c>
      <c r="AB5" s="11">
        <f t="shared" si="0"/>
        <v>5.8999999999999999E-3</v>
      </c>
    </row>
    <row r="6" spans="1:28" x14ac:dyDescent="0.35">
      <c r="A6" s="4">
        <v>3965</v>
      </c>
      <c r="B6" s="5" t="s">
        <v>49</v>
      </c>
      <c r="C6" s="6">
        <v>43658</v>
      </c>
      <c r="D6" s="7">
        <v>124</v>
      </c>
      <c r="E6" s="8" t="s">
        <v>38</v>
      </c>
      <c r="F6" s="7" t="s">
        <v>53</v>
      </c>
      <c r="G6" s="10" t="s">
        <v>54</v>
      </c>
      <c r="H6" s="7" t="str">
        <f>"000190"</f>
        <v>000190</v>
      </c>
      <c r="I6" s="6">
        <v>43530</v>
      </c>
      <c r="J6" s="7" t="str">
        <f>"000010"</f>
        <v>000010</v>
      </c>
      <c r="K6" s="6">
        <v>43585</v>
      </c>
      <c r="L6" s="7" t="str">
        <f>"000021"</f>
        <v>000021</v>
      </c>
      <c r="M6" s="6">
        <v>43585</v>
      </c>
      <c r="N6" s="7">
        <v>16</v>
      </c>
      <c r="O6" s="7" t="str">
        <f>"003286"</f>
        <v>003286</v>
      </c>
      <c r="P6" s="6">
        <v>43650</v>
      </c>
      <c r="Q6" s="11">
        <v>11.361000000000001</v>
      </c>
      <c r="R6" s="11">
        <v>1.3058000000000001</v>
      </c>
      <c r="S6" s="11">
        <v>10.055199999999999</v>
      </c>
      <c r="T6" s="7">
        <v>112</v>
      </c>
      <c r="U6" s="6">
        <v>43658</v>
      </c>
      <c r="V6" s="7">
        <v>9448160234</v>
      </c>
      <c r="W6" s="10" t="s">
        <v>55</v>
      </c>
      <c r="X6" s="7" t="s">
        <v>56</v>
      </c>
      <c r="Y6" s="10" t="s">
        <v>57</v>
      </c>
      <c r="Z6" s="7" t="s">
        <v>58</v>
      </c>
      <c r="AA6" s="10" t="s">
        <v>59</v>
      </c>
      <c r="AB6" s="11">
        <f t="shared" si="0"/>
        <v>0.11361</v>
      </c>
    </row>
    <row r="7" spans="1:28" x14ac:dyDescent="0.35">
      <c r="A7" s="4">
        <v>3966</v>
      </c>
      <c r="B7" s="5" t="s">
        <v>49</v>
      </c>
      <c r="C7" s="6">
        <v>43658</v>
      </c>
      <c r="D7" s="7">
        <v>124</v>
      </c>
      <c r="E7" s="8" t="s">
        <v>38</v>
      </c>
      <c r="F7" s="7" t="s">
        <v>60</v>
      </c>
      <c r="G7" s="10" t="s">
        <v>61</v>
      </c>
      <c r="H7" s="7" t="str">
        <f>"000140"</f>
        <v>000140</v>
      </c>
      <c r="I7" s="6">
        <v>43503</v>
      </c>
      <c r="J7" s="7" t="str">
        <f>"000005"</f>
        <v>000005</v>
      </c>
      <c r="K7" s="6">
        <v>43567</v>
      </c>
      <c r="L7" s="7" t="str">
        <f>"000011"</f>
        <v>000011</v>
      </c>
      <c r="M7" s="6">
        <v>43571</v>
      </c>
      <c r="N7" s="7">
        <v>19</v>
      </c>
      <c r="O7" s="7" t="str">
        <f>"003291"</f>
        <v>003291</v>
      </c>
      <c r="P7" s="6">
        <v>43650</v>
      </c>
      <c r="Q7" s="11">
        <v>19.422000000000001</v>
      </c>
      <c r="R7" s="11">
        <v>2.5028000000000001</v>
      </c>
      <c r="S7" s="11">
        <v>16.9192</v>
      </c>
      <c r="T7" s="7">
        <v>112</v>
      </c>
      <c r="U7" s="6">
        <v>43658</v>
      </c>
      <c r="V7" s="7">
        <v>9845059936</v>
      </c>
      <c r="W7" s="10" t="s">
        <v>62</v>
      </c>
      <c r="X7" s="7" t="s">
        <v>56</v>
      </c>
      <c r="Y7" s="10" t="s">
        <v>57</v>
      </c>
      <c r="Z7" s="7" t="s">
        <v>58</v>
      </c>
      <c r="AA7" s="10" t="s">
        <v>59</v>
      </c>
      <c r="AB7" s="11">
        <f t="shared" si="0"/>
        <v>0.19422</v>
      </c>
    </row>
    <row r="8" spans="1:28" x14ac:dyDescent="0.35">
      <c r="A8" s="4">
        <v>3967</v>
      </c>
      <c r="B8" s="5" t="s">
        <v>49</v>
      </c>
      <c r="C8" s="6">
        <v>43658</v>
      </c>
      <c r="D8" s="7">
        <v>124</v>
      </c>
      <c r="E8" s="8" t="s">
        <v>38</v>
      </c>
      <c r="F8" s="7" t="s">
        <v>63</v>
      </c>
      <c r="G8" s="10" t="s">
        <v>64</v>
      </c>
      <c r="H8" s="7" t="str">
        <f>"000172"</f>
        <v>000172</v>
      </c>
      <c r="I8" s="6">
        <v>43519</v>
      </c>
      <c r="J8" s="7" t="str">
        <f>"000004"</f>
        <v>000004</v>
      </c>
      <c r="K8" s="6">
        <v>43567</v>
      </c>
      <c r="L8" s="7" t="str">
        <f>"000010"</f>
        <v>000010</v>
      </c>
      <c r="M8" s="6">
        <v>43571</v>
      </c>
      <c r="N8" s="7">
        <v>19</v>
      </c>
      <c r="O8" s="7" t="str">
        <f>"003301"</f>
        <v>003301</v>
      </c>
      <c r="P8" s="6">
        <v>43650</v>
      </c>
      <c r="Q8" s="11">
        <v>20.253</v>
      </c>
      <c r="R8" s="11">
        <v>2.6097999999999999</v>
      </c>
      <c r="S8" s="11">
        <v>17.6432</v>
      </c>
      <c r="T8" s="7">
        <v>112</v>
      </c>
      <c r="U8" s="6">
        <v>43658</v>
      </c>
      <c r="V8" s="7">
        <v>9845059936</v>
      </c>
      <c r="W8" s="10" t="s">
        <v>65</v>
      </c>
      <c r="X8" s="7" t="s">
        <v>56</v>
      </c>
      <c r="Y8" s="10" t="s">
        <v>57</v>
      </c>
      <c r="Z8" s="7" t="s">
        <v>58</v>
      </c>
      <c r="AA8" s="10" t="s">
        <v>59</v>
      </c>
      <c r="AB8" s="11">
        <f t="shared" si="0"/>
        <v>0.20252999999999999</v>
      </c>
    </row>
    <row r="9" spans="1:28" x14ac:dyDescent="0.35">
      <c r="A9" s="4">
        <v>3968</v>
      </c>
      <c r="B9" s="5" t="s">
        <v>49</v>
      </c>
      <c r="C9" s="6">
        <v>43658</v>
      </c>
      <c r="D9" s="7">
        <v>124</v>
      </c>
      <c r="E9" s="8" t="s">
        <v>38</v>
      </c>
      <c r="F9" s="7" t="s">
        <v>66</v>
      </c>
      <c r="G9" s="10" t="s">
        <v>67</v>
      </c>
      <c r="H9" s="7" t="str">
        <f>"000138"</f>
        <v>000138</v>
      </c>
      <c r="I9" s="6">
        <v>43503</v>
      </c>
      <c r="J9" s="7" t="str">
        <f>"000014"</f>
        <v>000014</v>
      </c>
      <c r="K9" s="6">
        <v>43587</v>
      </c>
      <c r="L9" s="7" t="str">
        <f>"000028"</f>
        <v>000028</v>
      </c>
      <c r="M9" s="6">
        <v>43587</v>
      </c>
      <c r="N9" s="7">
        <v>19</v>
      </c>
      <c r="O9" s="7" t="str">
        <f>"003344"</f>
        <v>003344</v>
      </c>
      <c r="P9" s="6">
        <v>43650</v>
      </c>
      <c r="Q9" s="11">
        <v>14.986000000000001</v>
      </c>
      <c r="R9" s="11">
        <v>1.88883</v>
      </c>
      <c r="S9" s="11">
        <v>13.09717</v>
      </c>
      <c r="T9" s="7">
        <v>112</v>
      </c>
      <c r="U9" s="6">
        <v>43658</v>
      </c>
      <c r="V9" s="7">
        <v>9845059936</v>
      </c>
      <c r="W9" s="10" t="s">
        <v>65</v>
      </c>
      <c r="X9" s="7" t="s">
        <v>56</v>
      </c>
      <c r="Y9" s="10" t="s">
        <v>57</v>
      </c>
      <c r="Z9" s="7" t="s">
        <v>58</v>
      </c>
      <c r="AA9" s="10" t="s">
        <v>59</v>
      </c>
      <c r="AB9" s="11">
        <f t="shared" si="0"/>
        <v>0.14985999999999999</v>
      </c>
    </row>
    <row r="10" spans="1:28" x14ac:dyDescent="0.35">
      <c r="A10" s="4">
        <v>3969</v>
      </c>
      <c r="B10" s="5" t="s">
        <v>68</v>
      </c>
      <c r="C10" s="6">
        <v>43690</v>
      </c>
      <c r="D10" s="7">
        <v>124</v>
      </c>
      <c r="E10" s="8" t="s">
        <v>38</v>
      </c>
      <c r="F10" s="7" t="s">
        <v>69</v>
      </c>
      <c r="G10" s="10" t="s">
        <v>70</v>
      </c>
      <c r="H10" s="7" t="str">
        <f>"000141"</f>
        <v>000141</v>
      </c>
      <c r="I10" s="6">
        <v>43503</v>
      </c>
      <c r="J10" s="7" t="str">
        <f>"000001"</f>
        <v>000001</v>
      </c>
      <c r="K10" s="6">
        <v>43560</v>
      </c>
      <c r="L10" s="7" t="str">
        <f>"000004"</f>
        <v>000004</v>
      </c>
      <c r="M10" s="6">
        <v>43560</v>
      </c>
      <c r="N10" s="7">
        <v>19</v>
      </c>
      <c r="O10" s="7" t="str">
        <f>"004159"</f>
        <v>004159</v>
      </c>
      <c r="P10" s="6">
        <v>43678</v>
      </c>
      <c r="Q10" s="11">
        <v>19.987649999999999</v>
      </c>
      <c r="R10" s="11">
        <v>2.47567</v>
      </c>
      <c r="S10" s="11">
        <v>17.511980000000001</v>
      </c>
      <c r="T10" s="7">
        <v>152</v>
      </c>
      <c r="U10" s="6">
        <v>43690</v>
      </c>
      <c r="V10" s="7">
        <v>9845059936</v>
      </c>
      <c r="W10" s="10" t="s">
        <v>65</v>
      </c>
      <c r="X10" s="7" t="s">
        <v>56</v>
      </c>
      <c r="Y10" s="10" t="s">
        <v>57</v>
      </c>
      <c r="Z10" s="7" t="s">
        <v>58</v>
      </c>
      <c r="AA10" s="10" t="s">
        <v>59</v>
      </c>
      <c r="AB10" s="11">
        <f t="shared" si="0"/>
        <v>0.19987649999999998</v>
      </c>
    </row>
    <row r="11" spans="1:28" x14ac:dyDescent="0.35">
      <c r="A11" s="4">
        <v>3970</v>
      </c>
      <c r="B11" s="5" t="s">
        <v>68</v>
      </c>
      <c r="C11" s="6">
        <v>43690</v>
      </c>
      <c r="D11" s="7">
        <v>124</v>
      </c>
      <c r="E11" s="8" t="s">
        <v>38</v>
      </c>
      <c r="F11" s="7" t="s">
        <v>71</v>
      </c>
      <c r="G11" s="10" t="s">
        <v>72</v>
      </c>
      <c r="H11" s="7" t="str">
        <f>"000137"</f>
        <v>000137</v>
      </c>
      <c r="I11" s="6">
        <v>43503</v>
      </c>
      <c r="J11" s="7" t="str">
        <f>"000002"</f>
        <v>000002</v>
      </c>
      <c r="K11" s="6">
        <v>43560</v>
      </c>
      <c r="L11" s="7" t="str">
        <f>"000005"</f>
        <v>000005</v>
      </c>
      <c r="M11" s="6">
        <v>43560</v>
      </c>
      <c r="N11" s="7">
        <v>19</v>
      </c>
      <c r="O11" s="7" t="str">
        <f>"004160"</f>
        <v>004160</v>
      </c>
      <c r="P11" s="6">
        <v>43678</v>
      </c>
      <c r="Q11" s="11">
        <v>9.9937000000000005</v>
      </c>
      <c r="R11" s="11">
        <v>1.13836</v>
      </c>
      <c r="S11" s="11">
        <v>8.85534</v>
      </c>
      <c r="T11" s="7">
        <v>152</v>
      </c>
      <c r="U11" s="6">
        <v>43690</v>
      </c>
      <c r="V11" s="7">
        <v>9845059936</v>
      </c>
      <c r="W11" s="10" t="s">
        <v>65</v>
      </c>
      <c r="X11" s="7" t="s">
        <v>56</v>
      </c>
      <c r="Y11" s="10" t="s">
        <v>57</v>
      </c>
      <c r="Z11" s="7" t="s">
        <v>58</v>
      </c>
      <c r="AA11" s="10" t="s">
        <v>59</v>
      </c>
      <c r="AB11" s="11">
        <f t="shared" si="0"/>
        <v>9.9936999999999998E-2</v>
      </c>
    </row>
    <row r="12" spans="1:28" x14ac:dyDescent="0.35">
      <c r="A12" s="4">
        <v>3971</v>
      </c>
      <c r="B12" s="5" t="s">
        <v>68</v>
      </c>
      <c r="C12" s="6">
        <v>43690</v>
      </c>
      <c r="D12" s="7">
        <v>124</v>
      </c>
      <c r="E12" s="8" t="s">
        <v>38</v>
      </c>
      <c r="F12" s="7" t="s">
        <v>73</v>
      </c>
      <c r="G12" s="10" t="s">
        <v>74</v>
      </c>
      <c r="H12" s="7" t="str">
        <f>"000136"</f>
        <v>000136</v>
      </c>
      <c r="I12" s="6">
        <v>43503</v>
      </c>
      <c r="J12" s="7" t="str">
        <f>"000013"</f>
        <v>000013</v>
      </c>
      <c r="K12" s="6">
        <v>43587</v>
      </c>
      <c r="L12" s="7" t="str">
        <f>"000029"</f>
        <v>000029</v>
      </c>
      <c r="M12" s="6">
        <v>43587</v>
      </c>
      <c r="N12" s="7">
        <v>19</v>
      </c>
      <c r="O12" s="7" t="str">
        <f>"004161"</f>
        <v>004161</v>
      </c>
      <c r="P12" s="6">
        <v>43678</v>
      </c>
      <c r="Q12" s="11">
        <v>8.99</v>
      </c>
      <c r="R12" s="11">
        <v>1.0878000000000001</v>
      </c>
      <c r="S12" s="11">
        <v>7.9021999999999997</v>
      </c>
      <c r="T12" s="7">
        <v>152</v>
      </c>
      <c r="U12" s="6">
        <v>43690</v>
      </c>
      <c r="V12" s="7">
        <v>9845059936</v>
      </c>
      <c r="W12" s="10" t="s">
        <v>65</v>
      </c>
      <c r="X12" s="7" t="s">
        <v>56</v>
      </c>
      <c r="Y12" s="10" t="s">
        <v>57</v>
      </c>
      <c r="Z12" s="7" t="s">
        <v>58</v>
      </c>
      <c r="AA12" s="10" t="s">
        <v>59</v>
      </c>
      <c r="AB12" s="11">
        <f t="shared" si="0"/>
        <v>8.9900000000000008E-2</v>
      </c>
    </row>
    <row r="13" spans="1:28" x14ac:dyDescent="0.35">
      <c r="A13" s="4">
        <v>3972</v>
      </c>
      <c r="B13" s="5" t="s">
        <v>68</v>
      </c>
      <c r="C13" s="6">
        <v>43690</v>
      </c>
      <c r="D13" s="7">
        <v>124</v>
      </c>
      <c r="E13" s="8" t="s">
        <v>38</v>
      </c>
      <c r="F13" s="7" t="s">
        <v>75</v>
      </c>
      <c r="G13" s="10" t="s">
        <v>76</v>
      </c>
      <c r="H13" s="7" t="str">
        <f>"000139"</f>
        <v>000139</v>
      </c>
      <c r="I13" s="6">
        <v>43503</v>
      </c>
      <c r="J13" s="7" t="str">
        <f>"000003"</f>
        <v>000003</v>
      </c>
      <c r="K13" s="6">
        <v>43560</v>
      </c>
      <c r="L13" s="7" t="str">
        <f>"000003"</f>
        <v>000003</v>
      </c>
      <c r="M13" s="6">
        <v>43560</v>
      </c>
      <c r="N13" s="7">
        <v>19</v>
      </c>
      <c r="O13" s="7" t="str">
        <f>"004162"</f>
        <v>004162</v>
      </c>
      <c r="P13" s="6">
        <v>43678</v>
      </c>
      <c r="Q13" s="11">
        <v>5.0670000000000002</v>
      </c>
      <c r="R13" s="11">
        <v>0.57755999999999996</v>
      </c>
      <c r="S13" s="11">
        <v>4.4894400000000001</v>
      </c>
      <c r="T13" s="7">
        <v>152</v>
      </c>
      <c r="U13" s="6">
        <v>43690</v>
      </c>
      <c r="V13" s="7">
        <v>9845059936</v>
      </c>
      <c r="W13" s="10" t="s">
        <v>65</v>
      </c>
      <c r="X13" s="7" t="s">
        <v>56</v>
      </c>
      <c r="Y13" s="10" t="s">
        <v>57</v>
      </c>
      <c r="Z13" s="7" t="s">
        <v>58</v>
      </c>
      <c r="AA13" s="10" t="s">
        <v>59</v>
      </c>
      <c r="AB13" s="11">
        <f t="shared" si="0"/>
        <v>5.067E-2</v>
      </c>
    </row>
    <row r="14" spans="1:28" x14ac:dyDescent="0.35">
      <c r="A14" s="4">
        <v>3973</v>
      </c>
      <c r="B14" s="5" t="s">
        <v>77</v>
      </c>
      <c r="C14" s="6">
        <v>43725</v>
      </c>
      <c r="D14" s="7">
        <v>124</v>
      </c>
      <c r="E14" s="8" t="s">
        <v>38</v>
      </c>
      <c r="F14" s="7" t="s">
        <v>78</v>
      </c>
      <c r="G14" s="10" t="s">
        <v>79</v>
      </c>
      <c r="H14" s="7" t="str">
        <f>"000255"</f>
        <v>000255</v>
      </c>
      <c r="I14" s="6">
        <v>43192</v>
      </c>
      <c r="J14" s="7" t="str">
        <f>"000005"</f>
        <v>000005</v>
      </c>
      <c r="K14" s="6">
        <v>43193</v>
      </c>
      <c r="L14" s="7" t="str">
        <f>"000009"</f>
        <v>000009</v>
      </c>
      <c r="M14" s="6">
        <v>43193</v>
      </c>
      <c r="N14" s="7">
        <v>17</v>
      </c>
      <c r="O14" s="7" t="str">
        <f>"004918"</f>
        <v>004918</v>
      </c>
      <c r="P14" s="6">
        <v>43711</v>
      </c>
      <c r="Q14" s="11">
        <v>29.489000000000001</v>
      </c>
      <c r="R14" s="11">
        <v>3.8956200000000001</v>
      </c>
      <c r="S14" s="11">
        <v>25.59338</v>
      </c>
      <c r="T14" s="7">
        <v>190</v>
      </c>
      <c r="U14" s="6">
        <v>43725</v>
      </c>
      <c r="V14" s="7">
        <v>9742063299</v>
      </c>
      <c r="W14" s="10" t="s">
        <v>80</v>
      </c>
      <c r="X14" s="7" t="s">
        <v>81</v>
      </c>
      <c r="Y14" s="10" t="s">
        <v>82</v>
      </c>
      <c r="Z14" s="7" t="s">
        <v>58</v>
      </c>
      <c r="AA14" s="10" t="s">
        <v>59</v>
      </c>
      <c r="AB14" s="11">
        <f t="shared" si="0"/>
        <v>0.29488999999999999</v>
      </c>
    </row>
    <row r="15" spans="1:28" x14ac:dyDescent="0.35">
      <c r="A15" s="4">
        <v>3974</v>
      </c>
      <c r="B15" s="5" t="s">
        <v>77</v>
      </c>
      <c r="C15" s="6">
        <v>43726</v>
      </c>
      <c r="D15" s="7">
        <v>124</v>
      </c>
      <c r="E15" s="8" t="s">
        <v>38</v>
      </c>
      <c r="F15" s="7" t="s">
        <v>83</v>
      </c>
      <c r="G15" s="10" t="s">
        <v>84</v>
      </c>
      <c r="H15" s="7" t="str">
        <f>"000006"</f>
        <v>000006</v>
      </c>
      <c r="I15" s="6">
        <v>43606</v>
      </c>
      <c r="J15" s="7" t="str">
        <f>"000036"</f>
        <v>000036</v>
      </c>
      <c r="K15" s="6">
        <v>43676</v>
      </c>
      <c r="L15" s="7" t="str">
        <f>"000090"</f>
        <v>000090</v>
      </c>
      <c r="M15" s="6">
        <v>43677</v>
      </c>
      <c r="N15" s="7">
        <v>19</v>
      </c>
      <c r="O15" s="7" t="str">
        <f>"005002"</f>
        <v>005002</v>
      </c>
      <c r="P15" s="6">
        <v>43719</v>
      </c>
      <c r="Q15" s="11">
        <v>9.2100000000000009</v>
      </c>
      <c r="R15" s="11">
        <v>0.94625999999999999</v>
      </c>
      <c r="S15" s="11">
        <v>8.2637400000000003</v>
      </c>
      <c r="T15" s="7">
        <v>191</v>
      </c>
      <c r="U15" s="6">
        <v>43726</v>
      </c>
      <c r="V15" s="7">
        <v>9742063299</v>
      </c>
      <c r="W15" s="10" t="s">
        <v>85</v>
      </c>
      <c r="X15" s="7" t="s">
        <v>86</v>
      </c>
      <c r="Y15" s="10" t="s">
        <v>87</v>
      </c>
      <c r="Z15" s="7" t="s">
        <v>58</v>
      </c>
      <c r="AA15" s="10" t="s">
        <v>59</v>
      </c>
      <c r="AB15" s="11">
        <f t="shared" si="0"/>
        <v>9.2100000000000015E-2</v>
      </c>
    </row>
    <row r="16" spans="1:28" x14ac:dyDescent="0.35">
      <c r="A16" s="4">
        <v>3975</v>
      </c>
      <c r="B16" s="5" t="s">
        <v>77</v>
      </c>
      <c r="C16" s="6">
        <v>43732</v>
      </c>
      <c r="D16" s="7">
        <v>124</v>
      </c>
      <c r="E16" s="8" t="s">
        <v>38</v>
      </c>
      <c r="F16" s="7" t="s">
        <v>88</v>
      </c>
      <c r="G16" s="10" t="s">
        <v>89</v>
      </c>
      <c r="H16" s="7" t="str">
        <f>"000256"</f>
        <v>000256</v>
      </c>
      <c r="I16" s="6">
        <v>43192</v>
      </c>
      <c r="J16" s="7" t="str">
        <f>"000004"</f>
        <v>000004</v>
      </c>
      <c r="K16" s="6">
        <v>43193</v>
      </c>
      <c r="L16" s="7" t="str">
        <f>"000008"</f>
        <v>000008</v>
      </c>
      <c r="M16" s="6">
        <v>43193</v>
      </c>
      <c r="N16" s="7">
        <v>17</v>
      </c>
      <c r="O16" s="7" t="str">
        <f>"005296"</f>
        <v>005296</v>
      </c>
      <c r="P16" s="6">
        <v>43729</v>
      </c>
      <c r="Q16" s="11">
        <v>29.91</v>
      </c>
      <c r="R16" s="11">
        <v>3.9552499999999999</v>
      </c>
      <c r="S16" s="11">
        <v>25.954750000000001</v>
      </c>
      <c r="T16" s="7">
        <v>199</v>
      </c>
      <c r="U16" s="6">
        <v>43732</v>
      </c>
      <c r="V16" s="7">
        <v>9742063299</v>
      </c>
      <c r="W16" s="10" t="s">
        <v>80</v>
      </c>
      <c r="X16" s="7" t="s">
        <v>81</v>
      </c>
      <c r="Y16" s="10" t="s">
        <v>82</v>
      </c>
      <c r="Z16" s="7" t="s">
        <v>58</v>
      </c>
      <c r="AA16" s="10" t="s">
        <v>59</v>
      </c>
      <c r="AB16" s="11">
        <f t="shared" si="0"/>
        <v>0.29909999999999998</v>
      </c>
    </row>
    <row r="17" spans="1:28" x14ac:dyDescent="0.35">
      <c r="A17" s="4">
        <v>3976</v>
      </c>
      <c r="B17" s="5" t="s">
        <v>77</v>
      </c>
      <c r="C17" s="6">
        <v>43732</v>
      </c>
      <c r="D17" s="7">
        <v>124</v>
      </c>
      <c r="E17" s="8" t="s">
        <v>38</v>
      </c>
      <c r="F17" s="7" t="s">
        <v>90</v>
      </c>
      <c r="G17" s="10" t="s">
        <v>91</v>
      </c>
      <c r="H17" s="7" t="str">
        <f>"000259"</f>
        <v>000259</v>
      </c>
      <c r="I17" s="6">
        <v>43196</v>
      </c>
      <c r="J17" s="7" t="str">
        <f>"000014"</f>
        <v>000014</v>
      </c>
      <c r="K17" s="6">
        <v>43202</v>
      </c>
      <c r="L17" s="7" t="str">
        <f>"000025"</f>
        <v>000025</v>
      </c>
      <c r="M17" s="6">
        <v>43203</v>
      </c>
      <c r="N17" s="7">
        <v>17</v>
      </c>
      <c r="O17" s="7" t="str">
        <f>"005303"</f>
        <v>005303</v>
      </c>
      <c r="P17" s="6">
        <v>43729</v>
      </c>
      <c r="Q17" s="11">
        <v>10.598000000000001</v>
      </c>
      <c r="R17" s="11">
        <v>1.2083999999999999</v>
      </c>
      <c r="S17" s="11">
        <v>9.3895999999999997</v>
      </c>
      <c r="T17" s="7">
        <v>199</v>
      </c>
      <c r="U17" s="6">
        <v>43732</v>
      </c>
      <c r="V17" s="7">
        <v>9036419179</v>
      </c>
      <c r="W17" s="10" t="s">
        <v>92</v>
      </c>
      <c r="X17" s="7" t="s">
        <v>93</v>
      </c>
      <c r="Y17" s="10" t="s">
        <v>94</v>
      </c>
      <c r="Z17" s="7" t="s">
        <v>58</v>
      </c>
      <c r="AA17" s="10" t="s">
        <v>59</v>
      </c>
      <c r="AB17" s="11">
        <f t="shared" si="0"/>
        <v>0.10598</v>
      </c>
    </row>
    <row r="18" spans="1:28" x14ac:dyDescent="0.35">
      <c r="A18" s="4">
        <v>3977</v>
      </c>
      <c r="B18" s="5" t="s">
        <v>77</v>
      </c>
      <c r="C18" s="6">
        <v>43732</v>
      </c>
      <c r="D18" s="7">
        <v>124</v>
      </c>
      <c r="E18" s="8" t="s">
        <v>38</v>
      </c>
      <c r="F18" s="7" t="s">
        <v>95</v>
      </c>
      <c r="G18" s="10" t="s">
        <v>96</v>
      </c>
      <c r="H18" s="7" t="str">
        <f>"000258"</f>
        <v>000258</v>
      </c>
      <c r="I18" s="6">
        <v>43196</v>
      </c>
      <c r="J18" s="7" t="str">
        <f>"000013"</f>
        <v>000013</v>
      </c>
      <c r="K18" s="6">
        <v>43202</v>
      </c>
      <c r="L18" s="7" t="str">
        <f>"000026"</f>
        <v>000026</v>
      </c>
      <c r="M18" s="6">
        <v>43203</v>
      </c>
      <c r="N18" s="7">
        <v>17</v>
      </c>
      <c r="O18" s="7" t="str">
        <f>"005304"</f>
        <v>005304</v>
      </c>
      <c r="P18" s="6">
        <v>43729</v>
      </c>
      <c r="Q18" s="11">
        <v>11.987</v>
      </c>
      <c r="R18" s="11">
        <v>1.4271</v>
      </c>
      <c r="S18" s="11">
        <v>10.559900000000001</v>
      </c>
      <c r="T18" s="7">
        <v>199</v>
      </c>
      <c r="U18" s="6">
        <v>43732</v>
      </c>
      <c r="V18" s="7">
        <v>9036419179</v>
      </c>
      <c r="W18" s="10" t="s">
        <v>97</v>
      </c>
      <c r="X18" s="7" t="s">
        <v>93</v>
      </c>
      <c r="Y18" s="10" t="s">
        <v>94</v>
      </c>
      <c r="Z18" s="7" t="s">
        <v>58</v>
      </c>
      <c r="AA18" s="10" t="s">
        <v>59</v>
      </c>
      <c r="AB18" s="11">
        <f t="shared" si="0"/>
        <v>0.11987</v>
      </c>
    </row>
    <row r="19" spans="1:28" x14ac:dyDescent="0.35">
      <c r="A19" s="4">
        <v>3978</v>
      </c>
      <c r="B19" s="5" t="s">
        <v>98</v>
      </c>
      <c r="C19" s="6">
        <v>43748</v>
      </c>
      <c r="D19" s="4">
        <v>124</v>
      </c>
      <c r="E19" s="8" t="s">
        <v>38</v>
      </c>
      <c r="F19" s="7" t="s">
        <v>99</v>
      </c>
      <c r="G19" s="8" t="s">
        <v>100</v>
      </c>
      <c r="H19" s="7" t="str">
        <f>"000002"</f>
        <v>000002</v>
      </c>
      <c r="I19" s="6">
        <v>43694</v>
      </c>
      <c r="J19" s="7" t="str">
        <f>"000004"</f>
        <v>000004</v>
      </c>
      <c r="K19" s="6">
        <v>43694</v>
      </c>
      <c r="L19" s="7" t="str">
        <f>"000073"</f>
        <v>000073</v>
      </c>
      <c r="M19" s="6">
        <v>43696</v>
      </c>
      <c r="N19" s="7">
        <v>19</v>
      </c>
      <c r="O19" s="7" t="str">
        <f>"005658"</f>
        <v>005658</v>
      </c>
      <c r="P19" s="6">
        <v>43748</v>
      </c>
      <c r="Q19" s="9">
        <v>287.91840000000002</v>
      </c>
      <c r="R19" s="9">
        <v>12.269399999999999</v>
      </c>
      <c r="S19" s="9">
        <v>275.649</v>
      </c>
      <c r="T19" s="7">
        <v>13</v>
      </c>
      <c r="U19" s="6">
        <v>43748</v>
      </c>
      <c r="V19" s="7">
        <v>9620560461</v>
      </c>
      <c r="W19" s="8" t="s">
        <v>101</v>
      </c>
      <c r="X19" s="7" t="s">
        <v>44</v>
      </c>
      <c r="Y19" s="8" t="s">
        <v>45</v>
      </c>
      <c r="Z19" s="7" t="s">
        <v>29</v>
      </c>
      <c r="AA19" s="8" t="s">
        <v>30</v>
      </c>
      <c r="AB19" s="9">
        <v>2.8791840000000004</v>
      </c>
    </row>
    <row r="20" spans="1:28" x14ac:dyDescent="0.35">
      <c r="A20" s="4">
        <v>3979</v>
      </c>
      <c r="B20" s="5" t="s">
        <v>102</v>
      </c>
      <c r="C20" s="6">
        <v>43816</v>
      </c>
      <c r="D20" s="4">
        <v>124</v>
      </c>
      <c r="E20" s="8" t="s">
        <v>38</v>
      </c>
      <c r="F20" s="7" t="s">
        <v>103</v>
      </c>
      <c r="G20" s="8" t="s">
        <v>104</v>
      </c>
      <c r="H20" s="7" t="str">
        <f>"000015"</f>
        <v>000015</v>
      </c>
      <c r="I20" s="6">
        <v>43679</v>
      </c>
      <c r="J20" s="7" t="str">
        <f>"000048"</f>
        <v>000048</v>
      </c>
      <c r="K20" s="6">
        <v>43768</v>
      </c>
      <c r="L20" s="7" t="str">
        <f>"000115"</f>
        <v>000115</v>
      </c>
      <c r="M20" s="6">
        <v>43768</v>
      </c>
      <c r="N20" s="7">
        <v>19</v>
      </c>
      <c r="O20" s="7" t="str">
        <f>"006730"</f>
        <v>006730</v>
      </c>
      <c r="P20" s="6">
        <v>43810</v>
      </c>
      <c r="Q20" s="9">
        <v>50.9</v>
      </c>
      <c r="R20" s="9">
        <v>5.915</v>
      </c>
      <c r="S20" s="9">
        <v>44.984999999999999</v>
      </c>
      <c r="T20" s="7">
        <v>13</v>
      </c>
      <c r="U20" s="6">
        <v>43816</v>
      </c>
      <c r="V20" s="7">
        <v>9742063299</v>
      </c>
      <c r="W20" s="8" t="s">
        <v>62</v>
      </c>
      <c r="X20" s="7" t="s">
        <v>56</v>
      </c>
      <c r="Y20" s="8" t="s">
        <v>57</v>
      </c>
      <c r="Z20" s="7" t="s">
        <v>58</v>
      </c>
      <c r="AA20" s="8" t="s">
        <v>59</v>
      </c>
      <c r="AB20" s="9">
        <v>0.50900000000000001</v>
      </c>
    </row>
    <row r="21" spans="1:28" x14ac:dyDescent="0.35">
      <c r="A21" s="4">
        <v>3980</v>
      </c>
      <c r="B21" s="5" t="s">
        <v>102</v>
      </c>
      <c r="C21" s="6">
        <v>43818</v>
      </c>
      <c r="D21" s="4">
        <v>124</v>
      </c>
      <c r="E21" s="8" t="s">
        <v>38</v>
      </c>
      <c r="F21" s="7" t="s">
        <v>105</v>
      </c>
      <c r="G21" s="8" t="s">
        <v>106</v>
      </c>
      <c r="H21" s="7" t="str">
        <f>"000236"</f>
        <v>000236</v>
      </c>
      <c r="I21" s="6">
        <v>43180</v>
      </c>
      <c r="J21" s="7" t="str">
        <f>"000031"</f>
        <v>000031</v>
      </c>
      <c r="K21" s="6">
        <v>43245</v>
      </c>
      <c r="L21" s="7" t="str">
        <f>"000060"</f>
        <v>000060</v>
      </c>
      <c r="M21" s="6">
        <v>43245</v>
      </c>
      <c r="N21" s="7">
        <v>18</v>
      </c>
      <c r="O21" s="7" t="str">
        <f>"006766"</f>
        <v>006766</v>
      </c>
      <c r="P21" s="6">
        <v>43811</v>
      </c>
      <c r="Q21" s="9">
        <v>19.98</v>
      </c>
      <c r="R21" s="9">
        <v>2.5177999999999998</v>
      </c>
      <c r="S21" s="9">
        <v>17.462199999999999</v>
      </c>
      <c r="T21" s="7">
        <v>13</v>
      </c>
      <c r="U21" s="6">
        <v>43818</v>
      </c>
      <c r="V21" s="7">
        <v>9448160234</v>
      </c>
      <c r="W21" s="8" t="s">
        <v>80</v>
      </c>
      <c r="X21" s="7" t="s">
        <v>107</v>
      </c>
      <c r="Y21" s="8" t="s">
        <v>108</v>
      </c>
      <c r="Z21" s="7" t="s">
        <v>58</v>
      </c>
      <c r="AA21" s="8" t="s">
        <v>59</v>
      </c>
      <c r="AB21" s="9">
        <v>0.19980000000000001</v>
      </c>
    </row>
    <row r="22" spans="1:28" x14ac:dyDescent="0.35">
      <c r="A22" s="4">
        <v>3981</v>
      </c>
      <c r="B22" s="5" t="s">
        <v>102</v>
      </c>
      <c r="C22" s="6">
        <v>43818</v>
      </c>
      <c r="D22" s="4">
        <v>124</v>
      </c>
      <c r="E22" s="8" t="s">
        <v>38</v>
      </c>
      <c r="F22" s="7" t="s">
        <v>109</v>
      </c>
      <c r="G22" s="8" t="s">
        <v>110</v>
      </c>
      <c r="H22" s="7" t="str">
        <f>"000237"</f>
        <v>000237</v>
      </c>
      <c r="I22" s="6">
        <v>43180</v>
      </c>
      <c r="J22" s="7" t="str">
        <f>"000032"</f>
        <v>000032</v>
      </c>
      <c r="K22" s="6">
        <v>43245</v>
      </c>
      <c r="L22" s="7" t="str">
        <f>"000061"</f>
        <v>000061</v>
      </c>
      <c r="M22" s="6">
        <v>43245</v>
      </c>
      <c r="N22" s="7">
        <v>18</v>
      </c>
      <c r="O22" s="7" t="str">
        <f>"006767"</f>
        <v>006767</v>
      </c>
      <c r="P22" s="6">
        <v>43811</v>
      </c>
      <c r="Q22" s="9">
        <v>27.968</v>
      </c>
      <c r="R22" s="9">
        <v>3.5241600000000002</v>
      </c>
      <c r="S22" s="9">
        <v>24.443840000000002</v>
      </c>
      <c r="T22" s="7">
        <v>13</v>
      </c>
      <c r="U22" s="6">
        <v>43818</v>
      </c>
      <c r="V22" s="7">
        <v>9448160234</v>
      </c>
      <c r="W22" s="8" t="s">
        <v>80</v>
      </c>
      <c r="X22" s="7" t="s">
        <v>107</v>
      </c>
      <c r="Y22" s="8" t="s">
        <v>108</v>
      </c>
      <c r="Z22" s="7" t="s">
        <v>58</v>
      </c>
      <c r="AA22" s="8" t="s">
        <v>59</v>
      </c>
      <c r="AB22" s="9">
        <v>0.27967999999999998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2020-01-30T06:31:03Z</dcterms:modified>
</cp:coreProperties>
</file>