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1" l="1"/>
  <c r="L16" i="1"/>
  <c r="J16" i="1"/>
  <c r="H16" i="1"/>
  <c r="O15" i="1"/>
  <c r="L15" i="1"/>
  <c r="J15" i="1"/>
  <c r="H15" i="1"/>
  <c r="O14" i="1"/>
  <c r="L14" i="1"/>
  <c r="J14" i="1"/>
  <c r="H14" i="1"/>
  <c r="O13" i="1"/>
  <c r="L13" i="1"/>
  <c r="J13" i="1"/>
  <c r="H13" i="1"/>
  <c r="O12" i="1"/>
  <c r="L12" i="1"/>
  <c r="J12" i="1"/>
  <c r="H12" i="1"/>
  <c r="O11" i="1"/>
  <c r="L11" i="1"/>
  <c r="J11" i="1"/>
  <c r="H11"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O3" i="1"/>
  <c r="L3" i="1"/>
  <c r="J3" i="1"/>
  <c r="H3" i="1"/>
  <c r="AB2" i="1"/>
  <c r="O2" i="1"/>
  <c r="L2" i="1"/>
  <c r="J2" i="1"/>
  <c r="H2" i="1"/>
</calcChain>
</file>

<file path=xl/sharedStrings.xml><?xml version="1.0" encoding="utf-8"?>
<sst xmlns="http://schemas.openxmlformats.org/spreadsheetml/2006/main" count="163" uniqueCount="89">
  <si>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</si>
  <si>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</si>
  <si>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</si>
  <si>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</si>
  <si>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</si>
  <si>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</si>
  <si>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</si>
  <si>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</si>
  <si>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</si>
  <si>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</si>
  <si>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</si>
  <si>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</si>
  <si>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</si>
  <si>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</si>
  <si>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</si>
  <si>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</si>
  <si>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</si>
  <si>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</si>
  <si>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</si>
  <si>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</si>
  <si>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</si>
  <si>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</si>
  <si>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</si>
  <si>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</si>
  <si>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</si>
  <si>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</si>
  <si>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</si>
  <si>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</si>
  <si>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</si>
  <si>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</si>
  <si>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</si>
  <si>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</si>
  <si>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 and R to Street Lights - Replacement of Burnt Bulbs etc. (Package)</t>
  </si>
  <si>
    <t>P0300</t>
  </si>
  <si>
    <t>ddo209</t>
  </si>
  <si>
    <t xml:space="preserve"> Assistant Executive Engineer Electrical West Zone</t>
  </si>
  <si>
    <t>ddo267</t>
  </si>
  <si>
    <t xml:space="preserve"> Assistant Executive Engineer Govidaraj Nagar West Zone</t>
  </si>
  <si>
    <t>Marena Halli</t>
  </si>
  <si>
    <t>125-16-000001</t>
  </si>
  <si>
    <t>Annual Operation And maintenance Of Street Lights at Marenahalli and Maruthimandira in Ward No- 125 and 126</t>
  </si>
  <si>
    <t>Ganga Enterprises</t>
  </si>
  <si>
    <t>125-16-000006</t>
  </si>
  <si>
    <t>Providing Name boards in ward No. 125</t>
  </si>
  <si>
    <t>G Narayanappa</t>
  </si>
  <si>
    <t>July</t>
  </si>
  <si>
    <t>125-18-000019</t>
  </si>
  <si>
    <t>Emergency works Providing pot hole filling in ward no 125 Marenahalli area surroundings</t>
  </si>
  <si>
    <t>Technical Manager West KRIDL</t>
  </si>
  <si>
    <t>P3261</t>
  </si>
  <si>
    <t>Zone Works Special Grants to Womens represented wards Rs.20.00 Lakhs per ward</t>
  </si>
  <si>
    <t>125-16-000002</t>
  </si>
  <si>
    <t>Construction of Culverts in ward No. 125</t>
  </si>
  <si>
    <t>B Sunilkumar</t>
  </si>
  <si>
    <t>125-17-000017</t>
  </si>
  <si>
    <t>Improvements to drain from 2nd Main to border of 125 in Marenahalli village limit in ward no.125</t>
  </si>
  <si>
    <t>D Siddegowda</t>
  </si>
  <si>
    <t>September</t>
  </si>
  <si>
    <t>125-18-000006</t>
  </si>
  <si>
    <t>Constructioin of Kids play with Toilets area Building with in ward no 125</t>
  </si>
  <si>
    <t>P3111</t>
  </si>
  <si>
    <t>State Finance Commission Untied Grant Works</t>
  </si>
  <si>
    <t>125-18-000012</t>
  </si>
  <si>
    <t>Improvements UGD lines in ward No. 125, Marenahalli.</t>
  </si>
  <si>
    <t>P3295</t>
  </si>
  <si>
    <t>14th Finance Commission Works - UGD Works</t>
  </si>
  <si>
    <t>125-17-000009</t>
  </si>
  <si>
    <t>Developments to Western portion of MC Layout Park in Ward No. 125</t>
  </si>
  <si>
    <t>P3173</t>
  </si>
  <si>
    <t>Special Development works in ward No.124, 185, 98, 188, 10, 14, 16, 30, 28, 37, 42, 130, 159, 65, 66, 73, 79, 80, 90, 95, 94, 89, 108, 111, 115, 97, 105, 131, 133, 119, 125, 137, 143, 124, 158, 138, 83, 166, 182, 129, 165, 161, 04, 88, 27, 31, 32, 52, 44, 26, 07, 183, 178, 187 (Rs.100 lakhs per ward)</t>
  </si>
  <si>
    <t>October</t>
  </si>
  <si>
    <t>125-18-000005</t>
  </si>
  <si>
    <t>Constructioin of Badmiton Court, wodden court in ward no 125</t>
  </si>
  <si>
    <t>Technical Manager west KRIDL</t>
  </si>
  <si>
    <t>November</t>
  </si>
  <si>
    <t>125-17-000015</t>
  </si>
  <si>
    <t>Construction of prayer hall at Saraswathinagar in ward No.125</t>
  </si>
  <si>
    <t xml:space="preserve">Chinmaye Constructions Prop R Nagaraj </t>
  </si>
  <si>
    <t>125-18-000033</t>
  </si>
  <si>
    <t>Filling of potholes in ward no-125</t>
  </si>
  <si>
    <t>M Gangadhara</t>
  </si>
  <si>
    <t>December</t>
  </si>
  <si>
    <t>125-19-000023</t>
  </si>
  <si>
    <t>Maintenance UGD works in ward no 125 Marenahalli</t>
  </si>
  <si>
    <t xml:space="preserve">The Chairman BWSSB </t>
  </si>
  <si>
    <t>125-16-000004</t>
  </si>
  <si>
    <t>Emergency grant for the year 2015-16 in ward No. 125</t>
  </si>
  <si>
    <t>125-17-000022</t>
  </si>
  <si>
    <t>Fund Reserved for Emergency Work in ward No. 125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</si>
</sst>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workbookViewId="0">
      <selection activeCell="A2" sqref="A2:XFD16"/>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3982</v>
      </c>
      <c r="B2" s="5" t="s">
        <v>28</v>
      </c>
      <c r="C2" s="6">
        <v>43580</v>
      </c>
      <c r="D2" s="7">
        <v>125</v>
      </c>
      <c r="E2" s="8" t="s">
        <v>38</v>
      </c>
      <c r="F2" s="7" t="s">
        <v>39</v>
      </c>
      <c r="G2" s="8" t="s">
        <v>40</v>
      </c>
      <c r="H2" s="7" t="str">
        <f>"000015"</f>
        <v>000015</v>
      </c>
      <c r="I2" s="6">
        <v>42935</v>
      </c>
      <c r="J2" s="7" t="str">
        <f>"000215"</f>
        <v>000215</v>
      </c>
      <c r="K2" s="6">
        <v>43498</v>
      </c>
      <c r="L2" s="7" t="str">
        <f>"000214"</f>
        <v>000214</v>
      </c>
      <c r="M2" s="6">
        <v>43498</v>
      </c>
      <c r="N2" s="7">
        <v>16</v>
      </c>
      <c r="O2" s="7" t="str">
        <f>"000981"</f>
        <v>000981</v>
      </c>
      <c r="P2" s="6">
        <v>43579</v>
      </c>
      <c r="Q2" s="9">
        <v>12.89345</v>
      </c>
      <c r="R2" s="9">
        <v>1.2749299999999999</v>
      </c>
      <c r="S2" s="9">
        <v>11.61852</v>
      </c>
      <c r="T2" s="7">
        <v>29</v>
      </c>
      <c r="U2" s="6">
        <v>43580</v>
      </c>
      <c r="V2" s="7">
        <v>9620096296</v>
      </c>
      <c r="W2" s="8" t="s">
        <v>41</v>
      </c>
      <c r="X2" s="7" t="s">
        <v>33</v>
      </c>
      <c r="Y2" s="8" t="s">
        <v>32</v>
      </c>
      <c r="Z2" s="7" t="s">
        <v>34</v>
      </c>
      <c r="AA2" s="8" t="s">
        <v>35</v>
      </c>
      <c r="AB2" s="9">
        <f>Q2/100</f>
        <v>0.12893450000000001</v>
      </c>
    </row>
    <row r="3" spans="1:28" x14ac:dyDescent="0.35">
      <c r="A3" s="4">
        <v>3983</v>
      </c>
      <c r="B3" s="5" t="s">
        <v>29</v>
      </c>
      <c r="C3" s="6">
        <v>43628</v>
      </c>
      <c r="D3" s="7">
        <v>125</v>
      </c>
      <c r="E3" s="8" t="s">
        <v>38</v>
      </c>
      <c r="F3" s="7" t="s">
        <v>42</v>
      </c>
      <c r="G3" s="8" t="s">
        <v>43</v>
      </c>
      <c r="H3" s="7" t="str">
        <f>"000069"</f>
        <v>000069</v>
      </c>
      <c r="I3" s="6">
        <v>43035</v>
      </c>
      <c r="J3" s="7" t="str">
        <f>"000108"</f>
        <v>000108</v>
      </c>
      <c r="K3" s="6">
        <v>43085</v>
      </c>
      <c r="L3" s="7" t="str">
        <f>"000104"</f>
        <v>000104</v>
      </c>
      <c r="M3" s="6">
        <v>43085</v>
      </c>
      <c r="N3" s="7">
        <v>16</v>
      </c>
      <c r="O3" s="7" t="str">
        <f>"002464"</f>
        <v>002464</v>
      </c>
      <c r="P3" s="6">
        <v>43622</v>
      </c>
      <c r="Q3" s="9">
        <v>9.8882300000000001</v>
      </c>
      <c r="R3" s="9">
        <v>0.433</v>
      </c>
      <c r="S3" s="9">
        <v>9.4552300000000002</v>
      </c>
      <c r="T3" s="7">
        <v>76</v>
      </c>
      <c r="U3" s="6">
        <v>43628</v>
      </c>
      <c r="V3" s="7">
        <v>9845723020</v>
      </c>
      <c r="W3" s="8" t="s">
        <v>44</v>
      </c>
      <c r="X3" s="7" t="s">
        <v>30</v>
      </c>
      <c r="Y3" s="8" t="s">
        <v>31</v>
      </c>
      <c r="Z3" s="7" t="s">
        <v>36</v>
      </c>
      <c r="AA3" s="8" t="s">
        <v>37</v>
      </c>
      <c r="AB3" s="9">
        <v>9.8882300000000006E-2</v>
      </c>
    </row>
    <row r="4" spans="1:28" x14ac:dyDescent="0.35">
      <c r="A4" s="4">
        <v>3984</v>
      </c>
      <c r="B4" s="5" t="s">
        <v>45</v>
      </c>
      <c r="C4" s="6">
        <v>43663</v>
      </c>
      <c r="D4" s="7">
        <v>125</v>
      </c>
      <c r="E4" s="8" t="s">
        <v>38</v>
      </c>
      <c r="F4" s="7" t="s">
        <v>46</v>
      </c>
      <c r="G4" s="10" t="s">
        <v>47</v>
      </c>
      <c r="H4" s="7" t="str">
        <f>"000248"</f>
        <v>000248</v>
      </c>
      <c r="I4" s="6">
        <v>43158</v>
      </c>
      <c r="J4" s="7" t="str">
        <f>"000203"</f>
        <v>000203</v>
      </c>
      <c r="K4" s="6">
        <v>43185</v>
      </c>
      <c r="L4" s="7" t="str">
        <f>"000260"</f>
        <v>000260</v>
      </c>
      <c r="M4" s="6">
        <v>43185</v>
      </c>
      <c r="N4" s="7">
        <v>18</v>
      </c>
      <c r="O4" s="7" t="str">
        <f>"003436"</f>
        <v>003436</v>
      </c>
      <c r="P4" s="6">
        <v>43662</v>
      </c>
      <c r="Q4" s="11">
        <v>19.97063</v>
      </c>
      <c r="R4" s="11">
        <v>2.2493099999999999</v>
      </c>
      <c r="S4" s="11">
        <v>17.721319999999999</v>
      </c>
      <c r="T4" s="7">
        <v>113</v>
      </c>
      <c r="U4" s="6">
        <v>43663</v>
      </c>
      <c r="V4" s="7">
        <v>9900000000</v>
      </c>
      <c r="W4" s="10" t="s">
        <v>48</v>
      </c>
      <c r="X4" s="7" t="s">
        <v>49</v>
      </c>
      <c r="Y4" s="10" t="s">
        <v>50</v>
      </c>
      <c r="Z4" s="7" t="s">
        <v>36</v>
      </c>
      <c r="AA4" s="10" t="s">
        <v>37</v>
      </c>
      <c r="AB4" s="11">
        <f t="shared" ref="AB4:AB9" si="0">Q4/100</f>
        <v>0.1997063</v>
      </c>
    </row>
    <row r="5" spans="1:28" x14ac:dyDescent="0.35">
      <c r="A5" s="4">
        <v>3985</v>
      </c>
      <c r="B5" s="5" t="s">
        <v>45</v>
      </c>
      <c r="C5" s="6">
        <v>43669</v>
      </c>
      <c r="D5" s="7">
        <v>125</v>
      </c>
      <c r="E5" s="8" t="s">
        <v>38</v>
      </c>
      <c r="F5" s="7" t="s">
        <v>51</v>
      </c>
      <c r="G5" s="10" t="s">
        <v>52</v>
      </c>
      <c r="H5" s="7" t="str">
        <f>"000047"</f>
        <v>000047</v>
      </c>
      <c r="I5" s="6">
        <v>42611</v>
      </c>
      <c r="J5" s="7" t="str">
        <f>"000105"</f>
        <v>000105</v>
      </c>
      <c r="K5" s="6">
        <v>43069</v>
      </c>
      <c r="L5" s="7" t="str">
        <f>"000099"</f>
        <v>000099</v>
      </c>
      <c r="M5" s="6">
        <v>43075</v>
      </c>
      <c r="N5" s="7">
        <v>16</v>
      </c>
      <c r="O5" s="7" t="str">
        <f>"003634"</f>
        <v>003634</v>
      </c>
      <c r="P5" s="6">
        <v>43664</v>
      </c>
      <c r="Q5" s="11">
        <v>4.8159700000000001</v>
      </c>
      <c r="R5" s="11">
        <v>0.32436999999999999</v>
      </c>
      <c r="S5" s="11">
        <v>4.4916</v>
      </c>
      <c r="T5" s="7">
        <v>122</v>
      </c>
      <c r="U5" s="6">
        <v>43669</v>
      </c>
      <c r="V5" s="7">
        <v>7760739393</v>
      </c>
      <c r="W5" s="10" t="s">
        <v>53</v>
      </c>
      <c r="X5" s="7" t="s">
        <v>30</v>
      </c>
      <c r="Y5" s="10" t="s">
        <v>31</v>
      </c>
      <c r="Z5" s="7" t="s">
        <v>36</v>
      </c>
      <c r="AA5" s="10" t="s">
        <v>37</v>
      </c>
      <c r="AB5" s="11">
        <f t="shared" si="0"/>
        <v>4.81597E-2</v>
      </c>
    </row>
    <row r="6" spans="1:28" x14ac:dyDescent="0.35">
      <c r="A6" s="4">
        <v>3986</v>
      </c>
      <c r="B6" s="5" t="s">
        <v>45</v>
      </c>
      <c r="C6" s="6">
        <v>43677</v>
      </c>
      <c r="D6" s="7">
        <v>125</v>
      </c>
      <c r="E6" s="8" t="s">
        <v>38</v>
      </c>
      <c r="F6" s="7" t="s">
        <v>54</v>
      </c>
      <c r="G6" s="10" t="s">
        <v>55</v>
      </c>
      <c r="H6" s="7" t="str">
        <f>"000048"</f>
        <v>000048</v>
      </c>
      <c r="I6" s="6">
        <v>42977</v>
      </c>
      <c r="J6" s="7" t="str">
        <f>"000172"</f>
        <v>000172</v>
      </c>
      <c r="K6" s="6">
        <v>43158</v>
      </c>
      <c r="L6" s="7" t="str">
        <f>"000190"</f>
        <v>000190</v>
      </c>
      <c r="M6" s="6">
        <v>43159</v>
      </c>
      <c r="N6" s="7">
        <v>17</v>
      </c>
      <c r="O6" s="7" t="str">
        <f>"004117"</f>
        <v>004117</v>
      </c>
      <c r="P6" s="6">
        <v>43675</v>
      </c>
      <c r="Q6" s="11">
        <v>17.86985</v>
      </c>
      <c r="R6" s="11">
        <v>0.76487000000000005</v>
      </c>
      <c r="S6" s="11">
        <v>17.104980000000001</v>
      </c>
      <c r="T6" s="7">
        <v>135</v>
      </c>
      <c r="U6" s="6">
        <v>43677</v>
      </c>
      <c r="V6" s="7">
        <v>9341337834</v>
      </c>
      <c r="W6" s="10" t="s">
        <v>56</v>
      </c>
      <c r="X6" s="7" t="s">
        <v>30</v>
      </c>
      <c r="Y6" s="10" t="s">
        <v>31</v>
      </c>
      <c r="Z6" s="7" t="s">
        <v>36</v>
      </c>
      <c r="AA6" s="10" t="s">
        <v>37</v>
      </c>
      <c r="AB6" s="11">
        <f t="shared" si="0"/>
        <v>0.17869849999999998</v>
      </c>
    </row>
    <row r="7" spans="1:28" x14ac:dyDescent="0.35">
      <c r="A7" s="4">
        <v>3987</v>
      </c>
      <c r="B7" s="5" t="s">
        <v>57</v>
      </c>
      <c r="C7" s="6">
        <v>43719</v>
      </c>
      <c r="D7" s="7">
        <v>125</v>
      </c>
      <c r="E7" s="8" t="s">
        <v>38</v>
      </c>
      <c r="F7" s="7" t="s">
        <v>58</v>
      </c>
      <c r="G7" s="10" t="s">
        <v>59</v>
      </c>
      <c r="H7" s="7" t="str">
        <f>"000260"</f>
        <v>000260</v>
      </c>
      <c r="I7" s="6">
        <v>43161</v>
      </c>
      <c r="J7" s="7" t="str">
        <f>"000070"</f>
        <v>000070</v>
      </c>
      <c r="K7" s="6">
        <v>43669</v>
      </c>
      <c r="L7" s="7" t="str">
        <f>"000084"</f>
        <v>000084</v>
      </c>
      <c r="M7" s="6">
        <v>43693</v>
      </c>
      <c r="N7" s="7">
        <v>18</v>
      </c>
      <c r="O7" s="7" t="str">
        <f>"004958"</f>
        <v>004958</v>
      </c>
      <c r="P7" s="6">
        <v>43717</v>
      </c>
      <c r="Q7" s="11">
        <v>37.439689999999999</v>
      </c>
      <c r="R7" s="11">
        <v>4.0487599999999997</v>
      </c>
      <c r="S7" s="11">
        <v>33.390929999999997</v>
      </c>
      <c r="T7" s="7">
        <v>182</v>
      </c>
      <c r="U7" s="6">
        <v>43719</v>
      </c>
      <c r="V7" s="7">
        <v>9900000000</v>
      </c>
      <c r="W7" s="10" t="s">
        <v>48</v>
      </c>
      <c r="X7" s="7" t="s">
        <v>60</v>
      </c>
      <c r="Y7" s="10" t="s">
        <v>61</v>
      </c>
      <c r="Z7" s="7" t="s">
        <v>36</v>
      </c>
      <c r="AA7" s="10" t="s">
        <v>37</v>
      </c>
      <c r="AB7" s="11">
        <f t="shared" si="0"/>
        <v>0.37439689999999998</v>
      </c>
    </row>
    <row r="8" spans="1:28" x14ac:dyDescent="0.35">
      <c r="A8" s="4">
        <v>3988</v>
      </c>
      <c r="B8" s="5" t="s">
        <v>57</v>
      </c>
      <c r="C8" s="6">
        <v>43726</v>
      </c>
      <c r="D8" s="7">
        <v>125</v>
      </c>
      <c r="E8" s="8" t="s">
        <v>38</v>
      </c>
      <c r="F8" s="7" t="s">
        <v>62</v>
      </c>
      <c r="G8" s="10" t="s">
        <v>63</v>
      </c>
      <c r="H8" s="7" t="str">
        <f>"000301"</f>
        <v>000301</v>
      </c>
      <c r="I8" s="6">
        <v>43176</v>
      </c>
      <c r="J8" s="7" t="str">
        <f>"000078"</f>
        <v>000078</v>
      </c>
      <c r="K8" s="6">
        <v>43693</v>
      </c>
      <c r="L8" s="7" t="str">
        <f>"000091"</f>
        <v>000091</v>
      </c>
      <c r="M8" s="6">
        <v>43700</v>
      </c>
      <c r="N8" s="7">
        <v>18</v>
      </c>
      <c r="O8" s="7" t="str">
        <f>"005156"</f>
        <v>005156</v>
      </c>
      <c r="P8" s="6">
        <v>43726</v>
      </c>
      <c r="Q8" s="11">
        <v>82.290329999999997</v>
      </c>
      <c r="R8" s="11">
        <v>9.3658099999999997</v>
      </c>
      <c r="S8" s="11">
        <v>72.924520000000001</v>
      </c>
      <c r="T8" s="7">
        <v>192</v>
      </c>
      <c r="U8" s="6">
        <v>43726</v>
      </c>
      <c r="V8" s="7">
        <v>9900000000</v>
      </c>
      <c r="W8" s="10" t="s">
        <v>48</v>
      </c>
      <c r="X8" s="7" t="s">
        <v>64</v>
      </c>
      <c r="Y8" s="10" t="s">
        <v>65</v>
      </c>
      <c r="Z8" s="7" t="s">
        <v>36</v>
      </c>
      <c r="AA8" s="10" t="s">
        <v>37</v>
      </c>
      <c r="AB8" s="11">
        <f t="shared" si="0"/>
        <v>0.8229033</v>
      </c>
    </row>
    <row r="9" spans="1:28" x14ac:dyDescent="0.35">
      <c r="A9" s="4">
        <v>3989</v>
      </c>
      <c r="B9" s="5" t="s">
        <v>57</v>
      </c>
      <c r="C9" s="6">
        <v>43731</v>
      </c>
      <c r="D9" s="7">
        <v>125</v>
      </c>
      <c r="E9" s="8" t="s">
        <v>38</v>
      </c>
      <c r="F9" s="7" t="s">
        <v>66</v>
      </c>
      <c r="G9" s="10" t="s">
        <v>67</v>
      </c>
      <c r="H9" s="7" t="str">
        <f>"000335"</f>
        <v>000335</v>
      </c>
      <c r="I9" s="6">
        <v>43180</v>
      </c>
      <c r="J9" s="7" t="str">
        <f>"000030"</f>
        <v>000030</v>
      </c>
      <c r="K9" s="6">
        <v>43247</v>
      </c>
      <c r="L9" s="7" t="str">
        <f>"000049"</f>
        <v>000049</v>
      </c>
      <c r="M9" s="6">
        <v>43247</v>
      </c>
      <c r="N9" s="7">
        <v>17</v>
      </c>
      <c r="O9" s="7" t="str">
        <f>"005148"</f>
        <v>005148</v>
      </c>
      <c r="P9" s="6">
        <v>43726</v>
      </c>
      <c r="Q9" s="11">
        <v>49.987569999999998</v>
      </c>
      <c r="R9" s="11">
        <v>4.2995200000000002</v>
      </c>
      <c r="S9" s="11">
        <v>45.688049999999997</v>
      </c>
      <c r="T9" s="7">
        <v>197</v>
      </c>
      <c r="U9" s="6">
        <v>43731</v>
      </c>
      <c r="V9" s="7">
        <v>9900000000</v>
      </c>
      <c r="W9" s="10" t="s">
        <v>48</v>
      </c>
      <c r="X9" s="7" t="s">
        <v>68</v>
      </c>
      <c r="Y9" s="10" t="s">
        <v>69</v>
      </c>
      <c r="Z9" s="7" t="s">
        <v>36</v>
      </c>
      <c r="AA9" s="10" t="s">
        <v>37</v>
      </c>
      <c r="AB9" s="11">
        <f t="shared" si="0"/>
        <v>0.49987569999999998</v>
      </c>
    </row>
    <row r="10" spans="1:28" x14ac:dyDescent="0.35">
      <c r="A10" s="4">
        <v>3990</v>
      </c>
      <c r="B10" s="5" t="s">
        <v>70</v>
      </c>
      <c r="C10" s="6">
        <v>43761</v>
      </c>
      <c r="D10" s="4">
        <v>125</v>
      </c>
      <c r="E10" s="8" t="s">
        <v>38</v>
      </c>
      <c r="F10" s="7" t="s">
        <v>71</v>
      </c>
      <c r="G10" s="8" t="s">
        <v>72</v>
      </c>
      <c r="H10" s="7" t="str">
        <f>"000265"</f>
        <v>000265</v>
      </c>
      <c r="I10" s="6">
        <v>43164</v>
      </c>
      <c r="J10" s="7" t="str">
        <f>"000089"</f>
        <v>000089</v>
      </c>
      <c r="K10" s="6">
        <v>43726</v>
      </c>
      <c r="L10" s="7" t="str">
        <f>"000115"</f>
        <v>000115</v>
      </c>
      <c r="M10" s="6">
        <v>43732</v>
      </c>
      <c r="N10" s="7">
        <v>18</v>
      </c>
      <c r="O10" s="7" t="str">
        <f>"005854"</f>
        <v>005854</v>
      </c>
      <c r="P10" s="6">
        <v>43756</v>
      </c>
      <c r="Q10" s="9">
        <v>30.021000000000001</v>
      </c>
      <c r="R10" s="9">
        <v>3.0521199999999999</v>
      </c>
      <c r="S10" s="9">
        <v>26.968879999999999</v>
      </c>
      <c r="T10" s="7">
        <v>13</v>
      </c>
      <c r="U10" s="6">
        <v>43761</v>
      </c>
      <c r="V10" s="7">
        <v>9900000000</v>
      </c>
      <c r="W10" s="8" t="s">
        <v>73</v>
      </c>
      <c r="X10" s="7" t="s">
        <v>60</v>
      </c>
      <c r="Y10" s="8" t="s">
        <v>61</v>
      </c>
      <c r="Z10" s="7" t="s">
        <v>36</v>
      </c>
      <c r="AA10" s="8" t="s">
        <v>37</v>
      </c>
      <c r="AB10" s="9">
        <v>0.30021000000000003</v>
      </c>
    </row>
    <row r="11" spans="1:28" x14ac:dyDescent="0.35">
      <c r="A11" s="4">
        <v>3991</v>
      </c>
      <c r="B11" s="5" t="s">
        <v>74</v>
      </c>
      <c r="C11" s="6">
        <v>43777</v>
      </c>
      <c r="D11" s="4">
        <v>125</v>
      </c>
      <c r="E11" s="8" t="s">
        <v>38</v>
      </c>
      <c r="F11" s="7" t="s">
        <v>39</v>
      </c>
      <c r="G11" s="8" t="s">
        <v>40</v>
      </c>
      <c r="H11" s="7" t="str">
        <f>"000015"</f>
        <v>000015</v>
      </c>
      <c r="I11" s="6">
        <v>42935</v>
      </c>
      <c r="J11" s="7" t="str">
        <f>"000078"</f>
        <v>000078</v>
      </c>
      <c r="K11" s="6">
        <v>43761</v>
      </c>
      <c r="L11" s="7" t="str">
        <f>"000078"</f>
        <v>000078</v>
      </c>
      <c r="M11" s="6">
        <v>43761</v>
      </c>
      <c r="N11" s="7">
        <v>16</v>
      </c>
      <c r="O11" s="7" t="str">
        <f>"006126"</f>
        <v>006126</v>
      </c>
      <c r="P11" s="6">
        <v>43776</v>
      </c>
      <c r="Q11" s="9">
        <v>6.4017200000000001</v>
      </c>
      <c r="R11" s="9">
        <v>0.63285999999999998</v>
      </c>
      <c r="S11" s="9">
        <v>5.7688600000000001</v>
      </c>
      <c r="T11" s="7">
        <v>13</v>
      </c>
      <c r="U11" s="6">
        <v>43777</v>
      </c>
      <c r="V11" s="7">
        <v>9620096296</v>
      </c>
      <c r="W11" s="8" t="s">
        <v>41</v>
      </c>
      <c r="X11" s="7" t="s">
        <v>33</v>
      </c>
      <c r="Y11" s="8" t="s">
        <v>32</v>
      </c>
      <c r="Z11" s="7" t="s">
        <v>34</v>
      </c>
      <c r="AA11" s="8" t="s">
        <v>35</v>
      </c>
      <c r="AB11" s="9">
        <v>6.4017199999999996E-2</v>
      </c>
    </row>
    <row r="12" spans="1:28" x14ac:dyDescent="0.35">
      <c r="A12" s="4">
        <v>3992</v>
      </c>
      <c r="B12" s="5" t="s">
        <v>74</v>
      </c>
      <c r="C12" s="6">
        <v>43777</v>
      </c>
      <c r="D12" s="4">
        <v>125</v>
      </c>
      <c r="E12" s="8" t="s">
        <v>38</v>
      </c>
      <c r="F12" s="7" t="s">
        <v>75</v>
      </c>
      <c r="G12" s="8" t="s">
        <v>76</v>
      </c>
      <c r="H12" s="7" t="str">
        <f>"000205"</f>
        <v>000205</v>
      </c>
      <c r="I12" s="6">
        <v>43146</v>
      </c>
      <c r="J12" s="7" t="str">
        <f>"000092"</f>
        <v>000092</v>
      </c>
      <c r="K12" s="6">
        <v>43358</v>
      </c>
      <c r="L12" s="7" t="str">
        <f>"000139"</f>
        <v>000139</v>
      </c>
      <c r="M12" s="6">
        <v>43358</v>
      </c>
      <c r="N12" s="7">
        <v>17</v>
      </c>
      <c r="O12" s="7" t="str">
        <f>"006087"</f>
        <v>006087</v>
      </c>
      <c r="P12" s="6">
        <v>43775</v>
      </c>
      <c r="Q12" s="9">
        <v>15.618</v>
      </c>
      <c r="R12" s="9">
        <v>2.1073499999999998</v>
      </c>
      <c r="S12" s="9">
        <v>13.51065</v>
      </c>
      <c r="T12" s="7">
        <v>13</v>
      </c>
      <c r="U12" s="6">
        <v>43777</v>
      </c>
      <c r="V12" s="7">
        <v>9900475444</v>
      </c>
      <c r="W12" s="8" t="s">
        <v>77</v>
      </c>
      <c r="X12" s="7" t="s">
        <v>30</v>
      </c>
      <c r="Y12" s="8" t="s">
        <v>31</v>
      </c>
      <c r="Z12" s="7" t="s">
        <v>36</v>
      </c>
      <c r="AA12" s="8" t="s">
        <v>37</v>
      </c>
      <c r="AB12" s="9">
        <v>0.15618000000000001</v>
      </c>
    </row>
    <row r="13" spans="1:28" x14ac:dyDescent="0.35">
      <c r="A13" s="4">
        <v>3993</v>
      </c>
      <c r="B13" s="5" t="s">
        <v>74</v>
      </c>
      <c r="C13" s="6">
        <v>43795</v>
      </c>
      <c r="D13" s="4">
        <v>125</v>
      </c>
      <c r="E13" s="8" t="s">
        <v>38</v>
      </c>
      <c r="F13" s="7" t="s">
        <v>78</v>
      </c>
      <c r="G13" s="8" t="s">
        <v>79</v>
      </c>
      <c r="H13" s="7" t="str">
        <f>"000269"</f>
        <v>000269</v>
      </c>
      <c r="I13" s="6">
        <v>43166</v>
      </c>
      <c r="J13" s="7" t="str">
        <f>"000053"</f>
        <v>000053</v>
      </c>
      <c r="K13" s="6">
        <v>43265</v>
      </c>
      <c r="L13" s="7" t="str">
        <f>"000084"</f>
        <v>000084</v>
      </c>
      <c r="M13" s="6">
        <v>43265</v>
      </c>
      <c r="N13" s="7">
        <v>18</v>
      </c>
      <c r="O13" s="7" t="str">
        <f>"006263"</f>
        <v>006263</v>
      </c>
      <c r="P13" s="6">
        <v>43787</v>
      </c>
      <c r="Q13" s="9">
        <v>9.0032399999999999</v>
      </c>
      <c r="R13" s="9">
        <v>0.68484</v>
      </c>
      <c r="S13" s="9">
        <v>8.3184000000000005</v>
      </c>
      <c r="T13" s="7">
        <v>13</v>
      </c>
      <c r="U13" s="6">
        <v>43795</v>
      </c>
      <c r="V13" s="7">
        <v>9900006171</v>
      </c>
      <c r="W13" s="8" t="s">
        <v>80</v>
      </c>
      <c r="X13" s="7" t="s">
        <v>30</v>
      </c>
      <c r="Y13" s="8" t="s">
        <v>31</v>
      </c>
      <c r="Z13" s="7" t="s">
        <v>36</v>
      </c>
      <c r="AA13" s="8" t="s">
        <v>37</v>
      </c>
      <c r="AB13" s="9">
        <v>9.0032399999999999E-2</v>
      </c>
    </row>
    <row r="14" spans="1:28" x14ac:dyDescent="0.35">
      <c r="A14" s="4">
        <v>3994</v>
      </c>
      <c r="B14" s="5" t="s">
        <v>81</v>
      </c>
      <c r="C14" s="6">
        <v>43801</v>
      </c>
      <c r="D14" s="4">
        <v>125</v>
      </c>
      <c r="E14" s="8" t="s">
        <v>38</v>
      </c>
      <c r="F14" s="7" t="s">
        <v>82</v>
      </c>
      <c r="G14" s="8" t="s">
        <v>83</v>
      </c>
      <c r="H14" s="7" t="str">
        <f>"000472"</f>
        <v>000472</v>
      </c>
      <c r="I14" s="6">
        <v>43761</v>
      </c>
      <c r="J14" s="7" t="str">
        <f>"000109"</f>
        <v>000109</v>
      </c>
      <c r="K14" s="6">
        <v>43762</v>
      </c>
      <c r="L14" s="7" t="str">
        <f>"000135"</f>
        <v>000135</v>
      </c>
      <c r="M14" s="6">
        <v>43769</v>
      </c>
      <c r="N14" s="7">
        <v>19</v>
      </c>
      <c r="O14" s="7" t="str">
        <f>"006430"</f>
        <v>006430</v>
      </c>
      <c r="P14" s="6">
        <v>43795</v>
      </c>
      <c r="Q14" s="9">
        <v>7.5</v>
      </c>
      <c r="R14" s="9">
        <v>0</v>
      </c>
      <c r="S14" s="9">
        <v>7.5</v>
      </c>
      <c r="T14" s="7">
        <v>13</v>
      </c>
      <c r="U14" s="6">
        <v>43801</v>
      </c>
      <c r="V14" s="7">
        <v>9900990000</v>
      </c>
      <c r="W14" s="8" t="s">
        <v>84</v>
      </c>
      <c r="X14" s="7" t="s">
        <v>64</v>
      </c>
      <c r="Y14" s="8" t="s">
        <v>65</v>
      </c>
      <c r="Z14" s="7" t="s">
        <v>36</v>
      </c>
      <c r="AA14" s="8" t="s">
        <v>37</v>
      </c>
      <c r="AB14" s="9">
        <v>7.4999999999999997E-2</v>
      </c>
    </row>
    <row r="15" spans="1:28" x14ac:dyDescent="0.35">
      <c r="A15" s="4">
        <v>3995</v>
      </c>
      <c r="B15" s="5" t="s">
        <v>81</v>
      </c>
      <c r="C15" s="6">
        <v>43805</v>
      </c>
      <c r="D15" s="4">
        <v>125</v>
      </c>
      <c r="E15" s="8" t="s">
        <v>38</v>
      </c>
      <c r="F15" s="7" t="s">
        <v>85</v>
      </c>
      <c r="G15" s="8" t="s">
        <v>86</v>
      </c>
      <c r="H15" s="7" t="str">
        <f>"000333"</f>
        <v>000333</v>
      </c>
      <c r="I15" s="6">
        <v>43179</v>
      </c>
      <c r="J15" s="7" t="str">
        <f>"000031"</f>
        <v>000031</v>
      </c>
      <c r="K15" s="6">
        <v>43247</v>
      </c>
      <c r="L15" s="7" t="str">
        <f>"000048"</f>
        <v>000048</v>
      </c>
      <c r="M15" s="6">
        <v>43247</v>
      </c>
      <c r="N15" s="7">
        <v>16</v>
      </c>
      <c r="O15" s="7" t="str">
        <f>"006562"</f>
        <v>006562</v>
      </c>
      <c r="P15" s="6">
        <v>43802</v>
      </c>
      <c r="Q15" s="9">
        <v>5.9985600000000003</v>
      </c>
      <c r="R15" s="9">
        <v>0.53849000000000002</v>
      </c>
      <c r="S15" s="9">
        <v>5.46007</v>
      </c>
      <c r="T15" s="7">
        <v>13</v>
      </c>
      <c r="U15" s="6">
        <v>43805</v>
      </c>
      <c r="V15" s="7">
        <v>9900000000</v>
      </c>
      <c r="W15" s="8" t="s">
        <v>48</v>
      </c>
      <c r="X15" s="7" t="s">
        <v>30</v>
      </c>
      <c r="Y15" s="8" t="s">
        <v>31</v>
      </c>
      <c r="Z15" s="7" t="s">
        <v>36</v>
      </c>
      <c r="AA15" s="8" t="s">
        <v>37</v>
      </c>
      <c r="AB15" s="9">
        <v>5.99856E-2</v>
      </c>
    </row>
    <row r="16" spans="1:28" x14ac:dyDescent="0.35">
      <c r="A16" s="4">
        <v>3996</v>
      </c>
      <c r="B16" s="5" t="s">
        <v>81</v>
      </c>
      <c r="C16" s="6">
        <v>43805</v>
      </c>
      <c r="D16" s="4">
        <v>125</v>
      </c>
      <c r="E16" s="8" t="s">
        <v>38</v>
      </c>
      <c r="F16" s="7" t="s">
        <v>87</v>
      </c>
      <c r="G16" s="8" t="s">
        <v>88</v>
      </c>
      <c r="H16" s="7" t="str">
        <f>"000332"</f>
        <v>000332</v>
      </c>
      <c r="I16" s="6">
        <v>43179</v>
      </c>
      <c r="J16" s="7" t="str">
        <f>"000029"</f>
        <v>000029</v>
      </c>
      <c r="K16" s="6">
        <v>43247</v>
      </c>
      <c r="L16" s="7" t="str">
        <f>"000050"</f>
        <v>000050</v>
      </c>
      <c r="M16" s="6">
        <v>43247</v>
      </c>
      <c r="N16" s="7">
        <v>17</v>
      </c>
      <c r="O16" s="7" t="str">
        <f>"006563"</f>
        <v>006563</v>
      </c>
      <c r="P16" s="6">
        <v>43802</v>
      </c>
      <c r="Q16" s="9">
        <v>1.9974000000000001</v>
      </c>
      <c r="R16" s="9">
        <v>0.18439</v>
      </c>
      <c r="S16" s="9">
        <v>1.81301</v>
      </c>
      <c r="T16" s="7">
        <v>13</v>
      </c>
      <c r="U16" s="6">
        <v>43805</v>
      </c>
      <c r="V16" s="7">
        <v>9900000000</v>
      </c>
      <c r="W16" s="8" t="s">
        <v>48</v>
      </c>
      <c r="X16" s="7" t="s">
        <v>30</v>
      </c>
      <c r="Y16" s="8" t="s">
        <v>31</v>
      </c>
      <c r="Z16" s="7" t="s">
        <v>36</v>
      </c>
      <c r="AA16" s="8" t="s">
        <v>37</v>
      </c>
      <c r="AB16" s="9">
        <v>1.9974000000000002E-2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2020-01-30T06:31:12Z</dcterms:modified>
</cp:coreProperties>
</file>