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<sst xmlns="http://schemas.openxmlformats.org/spreadsheetml/2006/main" count="181" uniqueCount="104">
  <si>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</si>
  <si>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</si>
  <si>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</si>
  <si>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</si>
  <si>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</si>
  <si>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</si>
  <si>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</si>
  <si>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</si>
  <si>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</si>
  <si>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</si>
  <si>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</si>
  <si>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</si>
  <si>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</si>
  <si>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</si>
  <si>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</si>
  <si>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</si>
  <si>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</si>
  <si>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</si>
  <si>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</si>
  <si>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</si>
  <si>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</si>
  <si>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</si>
  <si>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</si>
  <si>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</si>
  <si>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</si>
  <si>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</si>
  <si>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</si>
  <si>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</si>
  <si>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</si>
  <si>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</si>
  <si>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</si>
  <si>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</si>
  <si>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P3110</t>
  </si>
  <si>
    <t>14th Finance Commission Grant Works</t>
  </si>
  <si>
    <t>Maruthi Mandira Ward</t>
  </si>
  <si>
    <t>126-17-000049</t>
  </si>
  <si>
    <t>Providing Rain water horvesting to all the park and in needed places in ward no 126</t>
  </si>
  <si>
    <t>M Nagaraj</t>
  </si>
  <si>
    <t>P3181</t>
  </si>
  <si>
    <t>Developmental Works in Ward no 183, 29, 190, 177, 168, 13, 14, 3, 4, 89, 27, 126  and 132</t>
  </si>
  <si>
    <t>ddo488</t>
  </si>
  <si>
    <t xml:space="preserve"> Assistant Executive Engineer Chandra Layout West Zone</t>
  </si>
  <si>
    <t>126-17-000011</t>
  </si>
  <si>
    <t xml:space="preserve">Construction of sumps and providing pump, Pipeline to parks in ward No 126 Jurisdiction </t>
  </si>
  <si>
    <t>Gopinath Reddy</t>
  </si>
  <si>
    <t>126-17-000063</t>
  </si>
  <si>
    <t>Repairs and other allied works to BBMP School and College building in ward no 126</t>
  </si>
  <si>
    <t>N S Adarsha Ms Shree Shiva shakthi Constructions</t>
  </si>
  <si>
    <t>July</t>
  </si>
  <si>
    <t>126-17-000001</t>
  </si>
  <si>
    <t>Improvements to drain in 2nd ard 3rd main road Subbanna garden and surrounding area in ward no 126</t>
  </si>
  <si>
    <t>Technical Manager West KRIDL</t>
  </si>
  <si>
    <t>P2415</t>
  </si>
  <si>
    <t>Reserve fund for TandF Committee</t>
  </si>
  <si>
    <t>126-18-000009</t>
  </si>
  <si>
    <t>Improvements UGD lines in ward No. 126, Maruthi Mandira.</t>
  </si>
  <si>
    <t>KRIDL</t>
  </si>
  <si>
    <t>P3295</t>
  </si>
  <si>
    <t>14th Finance Commission Works - UGD Works</t>
  </si>
  <si>
    <t>August</t>
  </si>
  <si>
    <t>126-17-000006</t>
  </si>
  <si>
    <t>Extension of Existing ward Office building in ward no 126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</si>
  <si>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</si>
  <si>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</si>
  <si>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ddo326</t>
  </si>
  <si>
    <t xml:space="preserve"> Executive Engineer SWM 1 Central Zone</t>
  </si>
  <si>
    <t>126-17-000079</t>
  </si>
  <si>
    <t>Extension, Development and other furnishing works of Multipurpose building in ward no 126 Maruthimandira</t>
  </si>
  <si>
    <t>T Gopinathreddy</t>
  </si>
  <si>
    <t>P3075</t>
  </si>
  <si>
    <t>Special comprehensive development works in Bangalore city (Bangalore city in charge Minister Discretionary Grants)</t>
  </si>
  <si>
    <t>126-17-000084</t>
  </si>
  <si>
    <t>Improvements drain and Desilting of Secondary drain and Providing covering slab to drain in ward no 126</t>
  </si>
  <si>
    <t>P3111</t>
  </si>
  <si>
    <t>State Finance Commission Untied Grant Works</t>
  </si>
  <si>
    <t>126-17-000004</t>
  </si>
  <si>
    <t>Maintenance of park and providing water facility for the all parks in ward no 126</t>
  </si>
  <si>
    <t>P2178</t>
  </si>
  <si>
    <t>Works sanctioned by Dy. Mayor</t>
  </si>
  <si>
    <t>126-17-000003</t>
  </si>
  <si>
    <t>Comprehensive development of all drains and providing covering slab at subbanna garden, GKW layout Anubhavanagara in ward no 126</t>
  </si>
  <si>
    <t>126-17-000078</t>
  </si>
  <si>
    <t>Construction of secondary drain by constructing SSM Wall RCC-BS slab covering slab along Sangolli Rayanna play ground in ward no 126</t>
  </si>
  <si>
    <t>P3112</t>
  </si>
  <si>
    <t>Swacha Bharatha Abhiyana Grant Works</t>
  </si>
  <si>
    <t>126-17-000077</t>
  </si>
  <si>
    <t>Development works and Maintaing cleaning providing fencing to Anubhavanagara play ground near garbage segregation point in ward no 126</t>
  </si>
  <si>
    <t>Technical Manager West</t>
  </si>
  <si>
    <t>126-17-000085</t>
  </si>
  <si>
    <t>Providing cement concrete and Improvements drain in Anubhavanagara in ward no 126</t>
  </si>
  <si>
    <t>September</t>
  </si>
  <si>
    <t>126-18-000025</t>
  </si>
  <si>
    <t>Providing and installation of gym equipments in multi purposes building in ward no-126</t>
  </si>
  <si>
    <t>126-17-000025</t>
  </si>
  <si>
    <t xml:space="preserve">Providing white sodium street lights in ward No 126 Jurisdiction </t>
  </si>
  <si>
    <t>S M S Electricals</t>
  </si>
  <si>
    <t>ddo209</t>
  </si>
  <si>
    <t xml:space="preserve"> Assistant Executive Engineer Electrical West Zone</t>
  </si>
  <si>
    <t>December</t>
  </si>
  <si>
    <t>126-17-000023</t>
  </si>
  <si>
    <t xml:space="preserve">Providing organic waste converter and shedder machine in ward No 126 jurisdiction </t>
  </si>
  <si>
    <t>126-17-000013</t>
  </si>
  <si>
    <t>Construction of Yoga platform in Shivanandanagar and improvements to drain in PF Layout in ward No 126</t>
  </si>
  <si>
    <t>T R Nagaraj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</si>
</sst>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workbookViewId="0">
      <selection activeCell="A2" sqref="A2:XFD1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3997</v>
      </c>
      <c r="B2" s="5" t="s">
        <v>28</v>
      </c>
      <c r="C2" s="6">
        <v>43566</v>
      </c>
      <c r="D2" s="7">
        <v>126</v>
      </c>
      <c r="E2" s="8" t="s">
        <v>34</v>
      </c>
      <c r="F2" s="7" t="s">
        <v>35</v>
      </c>
      <c r="G2" s="8" t="s">
        <v>36</v>
      </c>
      <c r="H2" s="7" t="str">
        <f>"000200"</f>
        <v>000200</v>
      </c>
      <c r="I2" s="6">
        <v>43145</v>
      </c>
      <c r="J2" s="7" t="str">
        <f>"000029"</f>
        <v>000029</v>
      </c>
      <c r="K2" s="6">
        <v>43251</v>
      </c>
      <c r="L2" s="7" t="str">
        <f>"000063"</f>
        <v>000063</v>
      </c>
      <c r="M2" s="6">
        <v>43251</v>
      </c>
      <c r="N2" s="7">
        <v>17</v>
      </c>
      <c r="O2" s="7" t="str">
        <f>"000283"</f>
        <v>000283</v>
      </c>
      <c r="P2" s="6">
        <v>43564</v>
      </c>
      <c r="Q2" s="9">
        <v>13.179320000000001</v>
      </c>
      <c r="R2" s="9">
        <v>0.5665</v>
      </c>
      <c r="S2" s="9">
        <v>12.612819999999999</v>
      </c>
      <c r="T2" s="7">
        <v>11</v>
      </c>
      <c r="U2" s="6">
        <v>43566</v>
      </c>
      <c r="V2" s="7">
        <v>7353595999</v>
      </c>
      <c r="W2" s="8" t="s">
        <v>37</v>
      </c>
      <c r="X2" s="7" t="s">
        <v>38</v>
      </c>
      <c r="Y2" s="8" t="s">
        <v>39</v>
      </c>
      <c r="Z2" s="7" t="s">
        <v>40</v>
      </c>
      <c r="AA2" s="8" t="s">
        <v>41</v>
      </c>
      <c r="AB2" s="9">
        <f t="shared" ref="AB2:AB16" si="0">Q2/100</f>
        <v>0.1317932</v>
      </c>
    </row>
    <row r="3" spans="1:28" x14ac:dyDescent="0.35">
      <c r="A3" s="4">
        <v>3998</v>
      </c>
      <c r="B3" s="5" t="s">
        <v>28</v>
      </c>
      <c r="C3" s="6">
        <v>43580</v>
      </c>
      <c r="D3" s="7">
        <v>126</v>
      </c>
      <c r="E3" s="8" t="s">
        <v>34</v>
      </c>
      <c r="F3" s="7" t="s">
        <v>42</v>
      </c>
      <c r="G3" s="8" t="s">
        <v>43</v>
      </c>
      <c r="H3" s="7" t="str">
        <f>"000005"</f>
        <v>000005</v>
      </c>
      <c r="I3" s="6">
        <v>42840</v>
      </c>
      <c r="J3" s="7" t="str">
        <f>"000044"</f>
        <v>000044</v>
      </c>
      <c r="K3" s="6">
        <v>42884</v>
      </c>
      <c r="L3" s="7" t="str">
        <f>"000137"</f>
        <v>000137</v>
      </c>
      <c r="M3" s="6">
        <v>42901</v>
      </c>
      <c r="N3" s="7">
        <v>17</v>
      </c>
      <c r="O3" s="7" t="str">
        <f>"000776"</f>
        <v>000776</v>
      </c>
      <c r="P3" s="6">
        <v>43578</v>
      </c>
      <c r="Q3" s="9">
        <v>13.33066</v>
      </c>
      <c r="R3" s="9">
        <v>0.88049999999999995</v>
      </c>
      <c r="S3" s="9">
        <v>12.45016</v>
      </c>
      <c r="T3" s="7">
        <v>28</v>
      </c>
      <c r="U3" s="6">
        <v>43580</v>
      </c>
      <c r="V3" s="7">
        <v>9845654827</v>
      </c>
      <c r="W3" s="8" t="s">
        <v>44</v>
      </c>
      <c r="X3" s="7" t="s">
        <v>29</v>
      </c>
      <c r="Y3" s="8" t="s">
        <v>30</v>
      </c>
      <c r="Z3" s="7" t="s">
        <v>40</v>
      </c>
      <c r="AA3" s="8" t="s">
        <v>41</v>
      </c>
      <c r="AB3" s="9">
        <f t="shared" si="0"/>
        <v>0.1333066</v>
      </c>
    </row>
    <row r="4" spans="1:28" x14ac:dyDescent="0.35">
      <c r="A4" s="4">
        <v>3999</v>
      </c>
      <c r="B4" s="5" t="s">
        <v>31</v>
      </c>
      <c r="C4" s="6">
        <v>43610</v>
      </c>
      <c r="D4" s="7">
        <v>126</v>
      </c>
      <c r="E4" s="8" t="s">
        <v>34</v>
      </c>
      <c r="F4" s="7" t="s">
        <v>45</v>
      </c>
      <c r="G4" s="8" t="s">
        <v>46</v>
      </c>
      <c r="H4" s="7" t="str">
        <f>"000366"</f>
        <v>000366</v>
      </c>
      <c r="I4" s="6">
        <v>43186</v>
      </c>
      <c r="J4" s="7" t="str">
        <f>"000075"</f>
        <v>000075</v>
      </c>
      <c r="K4" s="6">
        <v>43519</v>
      </c>
      <c r="L4" s="7" t="str">
        <f>"000197"</f>
        <v>000197</v>
      </c>
      <c r="M4" s="6">
        <v>43521</v>
      </c>
      <c r="N4" s="7">
        <v>17</v>
      </c>
      <c r="O4" s="7" t="str">
        <f>"001862"</f>
        <v>001862</v>
      </c>
      <c r="P4" s="6">
        <v>43606</v>
      </c>
      <c r="Q4" s="9">
        <v>15.574</v>
      </c>
      <c r="R4" s="9">
        <v>1.94103</v>
      </c>
      <c r="S4" s="9">
        <v>13.63297</v>
      </c>
      <c r="T4" s="7">
        <v>58</v>
      </c>
      <c r="U4" s="6">
        <v>43610</v>
      </c>
      <c r="V4" s="7">
        <v>9741239911</v>
      </c>
      <c r="W4" s="8" t="s">
        <v>47</v>
      </c>
      <c r="X4" s="7" t="s">
        <v>32</v>
      </c>
      <c r="Y4" s="8" t="s">
        <v>33</v>
      </c>
      <c r="Z4" s="7" t="s">
        <v>40</v>
      </c>
      <c r="AA4" s="8" t="s">
        <v>41</v>
      </c>
      <c r="AB4" s="9">
        <f t="shared" si="0"/>
        <v>0.15573999999999999</v>
      </c>
    </row>
    <row r="5" spans="1:28" x14ac:dyDescent="0.35">
      <c r="A5" s="4">
        <v>4000</v>
      </c>
      <c r="B5" s="5" t="s">
        <v>48</v>
      </c>
      <c r="C5" s="6">
        <v>43647</v>
      </c>
      <c r="D5" s="7">
        <v>126</v>
      </c>
      <c r="E5" s="8" t="s">
        <v>34</v>
      </c>
      <c r="F5" s="7" t="s">
        <v>49</v>
      </c>
      <c r="G5" s="10" t="s">
        <v>50</v>
      </c>
      <c r="H5" s="7" t="str">
        <f>"000114"</f>
        <v>000114</v>
      </c>
      <c r="I5" s="6">
        <v>43120</v>
      </c>
      <c r="J5" s="7" t="str">
        <f>"000056"</f>
        <v>000056</v>
      </c>
      <c r="K5" s="6">
        <v>43120</v>
      </c>
      <c r="L5" s="7" t="str">
        <f>"000130"</f>
        <v>000130</v>
      </c>
      <c r="M5" s="6">
        <v>43122</v>
      </c>
      <c r="N5" s="7">
        <v>17</v>
      </c>
      <c r="O5" s="7" t="str">
        <f>"003128"</f>
        <v>003128</v>
      </c>
      <c r="P5" s="6">
        <v>43643</v>
      </c>
      <c r="Q5" s="11">
        <v>49.983359999999998</v>
      </c>
      <c r="R5" s="11">
        <v>5.9412599999999998</v>
      </c>
      <c r="S5" s="11">
        <v>44.042099999999998</v>
      </c>
      <c r="T5" s="7">
        <v>96</v>
      </c>
      <c r="U5" s="6">
        <v>43647</v>
      </c>
      <c r="V5" s="7">
        <v>9900000000</v>
      </c>
      <c r="W5" s="10" t="s">
        <v>51</v>
      </c>
      <c r="X5" s="7" t="s">
        <v>52</v>
      </c>
      <c r="Y5" s="10" t="s">
        <v>53</v>
      </c>
      <c r="Z5" s="7" t="s">
        <v>40</v>
      </c>
      <c r="AA5" s="10" t="s">
        <v>41</v>
      </c>
      <c r="AB5" s="11">
        <f t="shared" si="0"/>
        <v>0.49983359999999999</v>
      </c>
    </row>
    <row r="6" spans="1:28" x14ac:dyDescent="0.35">
      <c r="A6" s="4">
        <v>4001</v>
      </c>
      <c r="B6" s="5" t="s">
        <v>48</v>
      </c>
      <c r="C6" s="6">
        <v>43672</v>
      </c>
      <c r="D6" s="7">
        <v>126</v>
      </c>
      <c r="E6" s="8" t="s">
        <v>34</v>
      </c>
      <c r="F6" s="7" t="s">
        <v>54</v>
      </c>
      <c r="G6" s="10" t="s">
        <v>55</v>
      </c>
      <c r="H6" s="7" t="str">
        <f>"000389"</f>
        <v>000389</v>
      </c>
      <c r="I6" s="6">
        <v>43488</v>
      </c>
      <c r="J6" s="7" t="str">
        <f>"000004"</f>
        <v>000004</v>
      </c>
      <c r="K6" s="6">
        <v>43609</v>
      </c>
      <c r="L6" s="7" t="str">
        <f>"000037"</f>
        <v>000037</v>
      </c>
      <c r="M6" s="6">
        <v>43630</v>
      </c>
      <c r="N6" s="7">
        <v>18</v>
      </c>
      <c r="O6" s="7" t="str">
        <f>"004028"</f>
        <v>004028</v>
      </c>
      <c r="P6" s="6">
        <v>43672</v>
      </c>
      <c r="Q6" s="11">
        <v>42.52854</v>
      </c>
      <c r="R6" s="11">
        <v>4.5210499999999998</v>
      </c>
      <c r="S6" s="11">
        <v>38.007489999999997</v>
      </c>
      <c r="T6" s="7">
        <v>128</v>
      </c>
      <c r="U6" s="6">
        <v>43672</v>
      </c>
      <c r="V6" s="7">
        <v>9449863068</v>
      </c>
      <c r="W6" s="10" t="s">
        <v>56</v>
      </c>
      <c r="X6" s="7" t="s">
        <v>57</v>
      </c>
      <c r="Y6" s="10" t="s">
        <v>58</v>
      </c>
      <c r="Z6" s="7" t="s">
        <v>40</v>
      </c>
      <c r="AA6" s="10" t="s">
        <v>41</v>
      </c>
      <c r="AB6" s="11">
        <f t="shared" si="0"/>
        <v>0.42528539999999998</v>
      </c>
    </row>
    <row r="7" spans="1:28" x14ac:dyDescent="0.35">
      <c r="A7" s="4">
        <v>4002</v>
      </c>
      <c r="B7" s="5" t="s">
        <v>59</v>
      </c>
      <c r="C7" s="6">
        <v>43680</v>
      </c>
      <c r="D7" s="7">
        <v>126</v>
      </c>
      <c r="E7" s="8" t="s">
        <v>34</v>
      </c>
      <c r="F7" s="7" t="s">
        <v>60</v>
      </c>
      <c r="G7" s="10" t="s">
        <v>61</v>
      </c>
      <c r="H7" s="7" t="str">
        <f>"000014"</f>
        <v>000014</v>
      </c>
      <c r="I7" s="6">
        <v>43372</v>
      </c>
      <c r="J7" s="7" t="str">
        <f>"000132"</f>
        <v>000132</v>
      </c>
      <c r="K7" s="6">
        <v>43494</v>
      </c>
      <c r="L7" s="7" t="str">
        <f>"000133"</f>
        <v>000133</v>
      </c>
      <c r="M7" s="6">
        <v>43495</v>
      </c>
      <c r="N7" s="7">
        <v>17</v>
      </c>
      <c r="O7" s="7" t="str">
        <f>"004204"</f>
        <v>004204</v>
      </c>
      <c r="P7" s="6">
        <v>43679</v>
      </c>
      <c r="Q7" s="11">
        <v>106.49088999999999</v>
      </c>
      <c r="R7" s="11">
        <v>4.6965500000000002</v>
      </c>
      <c r="S7" s="11">
        <v>101.79434000000001</v>
      </c>
      <c r="T7" s="7">
        <v>141</v>
      </c>
      <c r="U7" s="6">
        <v>43680</v>
      </c>
      <c r="V7" s="7">
        <v>9480683659</v>
      </c>
      <c r="W7" s="10" t="s">
        <v>44</v>
      </c>
      <c r="X7" s="7" t="s">
        <v>62</v>
      </c>
      <c r="Y7" s="10" t="s">
        <v>63</v>
      </c>
      <c r="Z7" s="7" t="s">
        <v>64</v>
      </c>
      <c r="AA7" s="10" t="s">
        <v>65</v>
      </c>
      <c r="AB7" s="11">
        <f t="shared" si="0"/>
        <v>1.0649088999999998</v>
      </c>
    </row>
    <row r="8" spans="1:28" x14ac:dyDescent="0.35">
      <c r="A8" s="4">
        <v>4003</v>
      </c>
      <c r="B8" s="5" t="s">
        <v>59</v>
      </c>
      <c r="C8" s="6">
        <v>43680</v>
      </c>
      <c r="D8" s="7">
        <v>126</v>
      </c>
      <c r="E8" s="8" t="s">
        <v>34</v>
      </c>
      <c r="F8" s="7" t="s">
        <v>66</v>
      </c>
      <c r="G8" s="10" t="s">
        <v>67</v>
      </c>
      <c r="H8" s="7" t="str">
        <f>"000283"</f>
        <v>000283</v>
      </c>
      <c r="I8" s="6">
        <v>43347</v>
      </c>
      <c r="J8" s="7" t="str">
        <f>"000073"</f>
        <v>000073</v>
      </c>
      <c r="K8" s="6">
        <v>43507</v>
      </c>
      <c r="L8" s="7" t="str">
        <f>"000190"</f>
        <v>000190</v>
      </c>
      <c r="M8" s="6">
        <v>43508</v>
      </c>
      <c r="N8" s="7">
        <v>17</v>
      </c>
      <c r="O8" s="7" t="str">
        <f>"004205"</f>
        <v>004205</v>
      </c>
      <c r="P8" s="6">
        <v>43679</v>
      </c>
      <c r="Q8" s="11">
        <v>105.87685</v>
      </c>
      <c r="R8" s="11">
        <v>12.752000000000001</v>
      </c>
      <c r="S8" s="11">
        <v>93.124849999999995</v>
      </c>
      <c r="T8" s="7">
        <v>141</v>
      </c>
      <c r="U8" s="6">
        <v>43680</v>
      </c>
      <c r="V8" s="7">
        <v>9243103843</v>
      </c>
      <c r="W8" s="10" t="s">
        <v>68</v>
      </c>
      <c r="X8" s="7" t="s">
        <v>69</v>
      </c>
      <c r="Y8" s="10" t="s">
        <v>70</v>
      </c>
      <c r="Z8" s="7" t="s">
        <v>40</v>
      </c>
      <c r="AA8" s="10" t="s">
        <v>41</v>
      </c>
      <c r="AB8" s="11">
        <f t="shared" si="0"/>
        <v>1.0587685</v>
      </c>
    </row>
    <row r="9" spans="1:28" x14ac:dyDescent="0.35">
      <c r="A9" s="4">
        <v>4004</v>
      </c>
      <c r="B9" s="5" t="s">
        <v>59</v>
      </c>
      <c r="C9" s="6">
        <v>43680</v>
      </c>
      <c r="D9" s="7">
        <v>126</v>
      </c>
      <c r="E9" s="8" t="s">
        <v>34</v>
      </c>
      <c r="F9" s="7" t="s">
        <v>71</v>
      </c>
      <c r="G9" s="10" t="s">
        <v>72</v>
      </c>
      <c r="H9" s="7" t="str">
        <f>"000370"</f>
        <v>000370</v>
      </c>
      <c r="I9" s="6">
        <v>43186</v>
      </c>
      <c r="J9" s="7" t="str">
        <f>"000008"</f>
        <v>000008</v>
      </c>
      <c r="K9" s="6">
        <v>43633</v>
      </c>
      <c r="L9" s="7" t="str">
        <f>"000038"</f>
        <v>000038</v>
      </c>
      <c r="M9" s="6">
        <v>43640</v>
      </c>
      <c r="N9" s="7">
        <v>17</v>
      </c>
      <c r="O9" s="7" t="str">
        <f>"004167"</f>
        <v>004167</v>
      </c>
      <c r="P9" s="6">
        <v>43678</v>
      </c>
      <c r="Q9" s="11">
        <v>48.586210000000001</v>
      </c>
      <c r="R9" s="11">
        <v>5.2887300000000002</v>
      </c>
      <c r="S9" s="11">
        <v>43.29748</v>
      </c>
      <c r="T9" s="7">
        <v>142</v>
      </c>
      <c r="U9" s="6">
        <v>43680</v>
      </c>
      <c r="V9" s="7">
        <v>9900000000</v>
      </c>
      <c r="W9" s="10" t="s">
        <v>51</v>
      </c>
      <c r="X9" s="7" t="s">
        <v>73</v>
      </c>
      <c r="Y9" s="10" t="s">
        <v>74</v>
      </c>
      <c r="Z9" s="7" t="s">
        <v>40</v>
      </c>
      <c r="AA9" s="10" t="s">
        <v>41</v>
      </c>
      <c r="AB9" s="11">
        <f t="shared" si="0"/>
        <v>0.48586210000000002</v>
      </c>
    </row>
    <row r="10" spans="1:28" x14ac:dyDescent="0.35">
      <c r="A10" s="4">
        <v>4005</v>
      </c>
      <c r="B10" s="5" t="s">
        <v>59</v>
      </c>
      <c r="C10" s="6">
        <v>43690</v>
      </c>
      <c r="D10" s="7">
        <v>126</v>
      </c>
      <c r="E10" s="8" t="s">
        <v>34</v>
      </c>
      <c r="F10" s="7" t="s">
        <v>75</v>
      </c>
      <c r="G10" s="10" t="s">
        <v>76</v>
      </c>
      <c r="H10" s="7" t="str">
        <f>"000116"</f>
        <v>000116</v>
      </c>
      <c r="I10" s="6">
        <v>43122</v>
      </c>
      <c r="J10" s="7" t="str">
        <f>"000001"</f>
        <v>000001</v>
      </c>
      <c r="K10" s="6">
        <v>43582</v>
      </c>
      <c r="L10" s="7" t="str">
        <f>"000102"</f>
        <v>000102</v>
      </c>
      <c r="M10" s="6">
        <v>43715</v>
      </c>
      <c r="N10" s="7">
        <v>17</v>
      </c>
      <c r="O10" s="7" t="str">
        <f>""</f>
        <v/>
      </c>
      <c r="P10" s="7"/>
      <c r="Q10" s="11">
        <v>47.795569999999998</v>
      </c>
      <c r="R10" s="11">
        <v>22.795570000000001</v>
      </c>
      <c r="S10" s="11">
        <v>25</v>
      </c>
      <c r="T10" s="7">
        <v>151</v>
      </c>
      <c r="U10" s="6">
        <v>43690</v>
      </c>
      <c r="V10" s="7">
        <v>9900000000</v>
      </c>
      <c r="W10" s="10" t="s">
        <v>51</v>
      </c>
      <c r="X10" s="7" t="s">
        <v>77</v>
      </c>
      <c r="Y10" s="10" t="s">
        <v>78</v>
      </c>
      <c r="Z10" s="7" t="s">
        <v>40</v>
      </c>
      <c r="AA10" s="10" t="s">
        <v>41</v>
      </c>
      <c r="AB10" s="11">
        <f t="shared" si="0"/>
        <v>0.47795569999999998</v>
      </c>
    </row>
    <row r="11" spans="1:28" x14ac:dyDescent="0.35">
      <c r="A11" s="4">
        <v>4006</v>
      </c>
      <c r="B11" s="5" t="s">
        <v>59</v>
      </c>
      <c r="C11" s="6">
        <v>43696</v>
      </c>
      <c r="D11" s="7">
        <v>126</v>
      </c>
      <c r="E11" s="8" t="s">
        <v>34</v>
      </c>
      <c r="F11" s="7" t="s">
        <v>79</v>
      </c>
      <c r="G11" s="10" t="s">
        <v>80</v>
      </c>
      <c r="H11" s="7" t="str">
        <f>"000132"</f>
        <v>000132</v>
      </c>
      <c r="I11" s="6">
        <v>43132</v>
      </c>
      <c r="J11" s="7" t="str">
        <f>"000101"</f>
        <v>000101</v>
      </c>
      <c r="K11" s="6">
        <v>43173</v>
      </c>
      <c r="L11" s="7" t="str">
        <f>"000215"</f>
        <v>000215</v>
      </c>
      <c r="M11" s="6">
        <v>43174</v>
      </c>
      <c r="N11" s="7">
        <v>17</v>
      </c>
      <c r="O11" s="7" t="str">
        <f>"004455"</f>
        <v>004455</v>
      </c>
      <c r="P11" s="6">
        <v>43691</v>
      </c>
      <c r="Q11" s="11">
        <v>49.99935</v>
      </c>
      <c r="R11" s="11">
        <v>6.0506000000000002</v>
      </c>
      <c r="S11" s="11">
        <v>43.948749999999997</v>
      </c>
      <c r="T11" s="7">
        <v>158</v>
      </c>
      <c r="U11" s="6">
        <v>43696</v>
      </c>
      <c r="V11" s="7">
        <v>9900000000</v>
      </c>
      <c r="W11" s="10" t="s">
        <v>51</v>
      </c>
      <c r="X11" s="7" t="s">
        <v>77</v>
      </c>
      <c r="Y11" s="10" t="s">
        <v>78</v>
      </c>
      <c r="Z11" s="7" t="s">
        <v>40</v>
      </c>
      <c r="AA11" s="10" t="s">
        <v>41</v>
      </c>
      <c r="AB11" s="11">
        <f t="shared" si="0"/>
        <v>0.49999349999999998</v>
      </c>
    </row>
    <row r="12" spans="1:28" x14ac:dyDescent="0.35">
      <c r="A12" s="4">
        <v>4007</v>
      </c>
      <c r="B12" s="5" t="s">
        <v>59</v>
      </c>
      <c r="C12" s="6">
        <v>43696</v>
      </c>
      <c r="D12" s="7">
        <v>126</v>
      </c>
      <c r="E12" s="8" t="s">
        <v>34</v>
      </c>
      <c r="F12" s="7" t="s">
        <v>81</v>
      </c>
      <c r="G12" s="10" t="s">
        <v>82</v>
      </c>
      <c r="H12" s="7" t="str">
        <f>"000133"</f>
        <v>000133</v>
      </c>
      <c r="I12" s="6">
        <v>43132</v>
      </c>
      <c r="J12" s="7" t="str">
        <f>"000099"</f>
        <v>000099</v>
      </c>
      <c r="K12" s="6">
        <v>43173</v>
      </c>
      <c r="L12" s="7" t="str">
        <f>"000216"</f>
        <v>000216</v>
      </c>
      <c r="M12" s="6">
        <v>43174</v>
      </c>
      <c r="N12" s="7">
        <v>17</v>
      </c>
      <c r="O12" s="7" t="str">
        <f>"004456"</f>
        <v>004456</v>
      </c>
      <c r="P12" s="6">
        <v>43691</v>
      </c>
      <c r="Q12" s="11">
        <v>97.992800000000003</v>
      </c>
      <c r="R12" s="11">
        <v>9.8980999999999995</v>
      </c>
      <c r="S12" s="11">
        <v>88.094700000000003</v>
      </c>
      <c r="T12" s="7">
        <v>158</v>
      </c>
      <c r="U12" s="6">
        <v>43696</v>
      </c>
      <c r="V12" s="7">
        <v>9900000000</v>
      </c>
      <c r="W12" s="10" t="s">
        <v>51</v>
      </c>
      <c r="X12" s="7" t="s">
        <v>83</v>
      </c>
      <c r="Y12" s="10" t="s">
        <v>84</v>
      </c>
      <c r="Z12" s="7" t="s">
        <v>40</v>
      </c>
      <c r="AA12" s="10" t="s">
        <v>41</v>
      </c>
      <c r="AB12" s="11">
        <f t="shared" si="0"/>
        <v>0.97992800000000002</v>
      </c>
    </row>
    <row r="13" spans="1:28" x14ac:dyDescent="0.35">
      <c r="A13" s="4">
        <v>4008</v>
      </c>
      <c r="B13" s="5" t="s">
        <v>59</v>
      </c>
      <c r="C13" s="6">
        <v>43696</v>
      </c>
      <c r="D13" s="7">
        <v>126</v>
      </c>
      <c r="E13" s="8" t="s">
        <v>34</v>
      </c>
      <c r="F13" s="7" t="s">
        <v>85</v>
      </c>
      <c r="G13" s="10" t="s">
        <v>86</v>
      </c>
      <c r="H13" s="7" t="str">
        <f>"000134"</f>
        <v>000134</v>
      </c>
      <c r="I13" s="6">
        <v>43132</v>
      </c>
      <c r="J13" s="7" t="str">
        <f>"000100"</f>
        <v>000100</v>
      </c>
      <c r="K13" s="6">
        <v>43173</v>
      </c>
      <c r="L13" s="7" t="str">
        <f>"000217"</f>
        <v>000217</v>
      </c>
      <c r="M13" s="6">
        <v>43174</v>
      </c>
      <c r="N13" s="7">
        <v>17</v>
      </c>
      <c r="O13" s="7" t="str">
        <f>"004457"</f>
        <v>004457</v>
      </c>
      <c r="P13" s="6">
        <v>43691</v>
      </c>
      <c r="Q13" s="11">
        <v>48.995600000000003</v>
      </c>
      <c r="R13" s="11">
        <v>4.6394000000000002</v>
      </c>
      <c r="S13" s="11">
        <v>44.356200000000001</v>
      </c>
      <c r="T13" s="7">
        <v>158</v>
      </c>
      <c r="U13" s="6">
        <v>43696</v>
      </c>
      <c r="V13" s="7">
        <v>9900000000</v>
      </c>
      <c r="W13" s="10" t="s">
        <v>87</v>
      </c>
      <c r="X13" s="7" t="s">
        <v>83</v>
      </c>
      <c r="Y13" s="10" t="s">
        <v>84</v>
      </c>
      <c r="Z13" s="7" t="s">
        <v>40</v>
      </c>
      <c r="AA13" s="10" t="s">
        <v>41</v>
      </c>
      <c r="AB13" s="11">
        <f t="shared" si="0"/>
        <v>0.48995600000000006</v>
      </c>
    </row>
    <row r="14" spans="1:28" x14ac:dyDescent="0.35">
      <c r="A14" s="4">
        <v>4009</v>
      </c>
      <c r="B14" s="5" t="s">
        <v>59</v>
      </c>
      <c r="C14" s="6">
        <v>43696</v>
      </c>
      <c r="D14" s="7">
        <v>126</v>
      </c>
      <c r="E14" s="8" t="s">
        <v>34</v>
      </c>
      <c r="F14" s="7" t="s">
        <v>88</v>
      </c>
      <c r="G14" s="10" t="s">
        <v>89</v>
      </c>
      <c r="H14" s="7" t="str">
        <f>"000372"</f>
        <v>000372</v>
      </c>
      <c r="I14" s="6">
        <v>43186</v>
      </c>
      <c r="J14" s="7" t="str">
        <f>"000007"</f>
        <v>000007</v>
      </c>
      <c r="K14" s="6">
        <v>43628</v>
      </c>
      <c r="L14" s="7" t="str">
        <f>"000046"</f>
        <v>000046</v>
      </c>
      <c r="M14" s="6">
        <v>43648</v>
      </c>
      <c r="N14" s="7">
        <v>17</v>
      </c>
      <c r="O14" s="7" t="str">
        <f>"004420"</f>
        <v>004420</v>
      </c>
      <c r="P14" s="6">
        <v>43690</v>
      </c>
      <c r="Q14" s="11">
        <v>48.596780000000003</v>
      </c>
      <c r="R14" s="11">
        <v>5.3543000000000003</v>
      </c>
      <c r="S14" s="11">
        <v>43.24248</v>
      </c>
      <c r="T14" s="7">
        <v>159</v>
      </c>
      <c r="U14" s="6">
        <v>43696</v>
      </c>
      <c r="V14" s="7">
        <v>9900000000</v>
      </c>
      <c r="W14" s="10" t="s">
        <v>51</v>
      </c>
      <c r="X14" s="7" t="s">
        <v>73</v>
      </c>
      <c r="Y14" s="10" t="s">
        <v>74</v>
      </c>
      <c r="Z14" s="7" t="s">
        <v>40</v>
      </c>
      <c r="AA14" s="10" t="s">
        <v>41</v>
      </c>
      <c r="AB14" s="11">
        <f t="shared" si="0"/>
        <v>0.48596780000000001</v>
      </c>
    </row>
    <row r="15" spans="1:28" x14ac:dyDescent="0.35">
      <c r="A15" s="4">
        <v>4010</v>
      </c>
      <c r="B15" s="5" t="s">
        <v>90</v>
      </c>
      <c r="C15" s="6">
        <v>43720</v>
      </c>
      <c r="D15" s="7">
        <v>126</v>
      </c>
      <c r="E15" s="8" t="s">
        <v>34</v>
      </c>
      <c r="F15" s="7" t="s">
        <v>91</v>
      </c>
      <c r="G15" s="10" t="s">
        <v>92</v>
      </c>
      <c r="H15" s="7" t="str">
        <f>"000448"</f>
        <v>000448</v>
      </c>
      <c r="I15" s="6">
        <v>43650</v>
      </c>
      <c r="J15" s="7" t="str">
        <f>"000010"</f>
        <v>000010</v>
      </c>
      <c r="K15" s="6">
        <v>43651</v>
      </c>
      <c r="L15" s="7" t="str">
        <f>"000070"</f>
        <v>000070</v>
      </c>
      <c r="M15" s="6">
        <v>43672</v>
      </c>
      <c r="N15" s="7">
        <v>18</v>
      </c>
      <c r="O15" s="7" t="str">
        <f>"004926"</f>
        <v>004926</v>
      </c>
      <c r="P15" s="6">
        <v>43714</v>
      </c>
      <c r="Q15" s="11">
        <v>46.661290000000001</v>
      </c>
      <c r="R15" s="11">
        <v>4.7153799999999997</v>
      </c>
      <c r="S15" s="11">
        <v>41.945909999999998</v>
      </c>
      <c r="T15" s="7">
        <v>183</v>
      </c>
      <c r="U15" s="6">
        <v>43720</v>
      </c>
      <c r="V15" s="7">
        <v>9449863068</v>
      </c>
      <c r="W15" s="10" t="s">
        <v>56</v>
      </c>
      <c r="X15" s="7" t="s">
        <v>29</v>
      </c>
      <c r="Y15" s="10" t="s">
        <v>30</v>
      </c>
      <c r="Z15" s="7" t="s">
        <v>40</v>
      </c>
      <c r="AA15" s="10" t="s">
        <v>41</v>
      </c>
      <c r="AB15" s="11">
        <f t="shared" si="0"/>
        <v>0.4666129</v>
      </c>
    </row>
    <row r="16" spans="1:28" x14ac:dyDescent="0.35">
      <c r="A16" s="4">
        <v>4011</v>
      </c>
      <c r="B16" s="5" t="s">
        <v>90</v>
      </c>
      <c r="C16" s="6">
        <v>43732</v>
      </c>
      <c r="D16" s="7">
        <v>126</v>
      </c>
      <c r="E16" s="8" t="s">
        <v>34</v>
      </c>
      <c r="F16" s="7" t="s">
        <v>93</v>
      </c>
      <c r="G16" s="10" t="s">
        <v>94</v>
      </c>
      <c r="H16" s="7" t="str">
        <f>"000017"</f>
        <v>000017</v>
      </c>
      <c r="I16" s="6">
        <v>42916</v>
      </c>
      <c r="J16" s="7" t="str">
        <f>"000024"</f>
        <v>000024</v>
      </c>
      <c r="K16" s="6">
        <v>43215</v>
      </c>
      <c r="L16" s="7" t="str">
        <f>"000024"</f>
        <v>000024</v>
      </c>
      <c r="M16" s="6">
        <v>43215</v>
      </c>
      <c r="N16" s="7">
        <v>17</v>
      </c>
      <c r="O16" s="7" t="str">
        <f>"005401"</f>
        <v>005401</v>
      </c>
      <c r="P16" s="6">
        <v>43731</v>
      </c>
      <c r="Q16" s="11">
        <v>7.0656999999999996</v>
      </c>
      <c r="R16" s="11">
        <v>0.79271000000000003</v>
      </c>
      <c r="S16" s="11">
        <v>6.2729900000000001</v>
      </c>
      <c r="T16" s="7">
        <v>199</v>
      </c>
      <c r="U16" s="6">
        <v>43732</v>
      </c>
      <c r="V16" s="7">
        <v>8970251120</v>
      </c>
      <c r="W16" s="10" t="s">
        <v>95</v>
      </c>
      <c r="X16" s="7" t="s">
        <v>29</v>
      </c>
      <c r="Y16" s="10" t="s">
        <v>30</v>
      </c>
      <c r="Z16" s="7" t="s">
        <v>96</v>
      </c>
      <c r="AA16" s="10" t="s">
        <v>97</v>
      </c>
      <c r="AB16" s="11">
        <f t="shared" si="0"/>
        <v>7.0656999999999998E-2</v>
      </c>
    </row>
    <row r="17" spans="1:28" x14ac:dyDescent="0.35">
      <c r="A17" s="4">
        <v>4012</v>
      </c>
      <c r="B17" s="5" t="s">
        <v>98</v>
      </c>
      <c r="C17" s="6">
        <v>43815</v>
      </c>
      <c r="D17" s="4">
        <v>126</v>
      </c>
      <c r="E17" s="8" t="s">
        <v>34</v>
      </c>
      <c r="F17" s="7" t="s">
        <v>99</v>
      </c>
      <c r="G17" s="8" t="s">
        <v>100</v>
      </c>
      <c r="H17" s="7" t="str">
        <f>"000002"</f>
        <v>000002</v>
      </c>
      <c r="I17" s="6">
        <v>42840</v>
      </c>
      <c r="J17" s="7" t="str">
        <f>"000027"</f>
        <v>000027</v>
      </c>
      <c r="K17" s="6">
        <v>43250</v>
      </c>
      <c r="L17" s="7" t="str">
        <f>"000060"</f>
        <v>000060</v>
      </c>
      <c r="M17" s="6">
        <v>43250</v>
      </c>
      <c r="N17" s="7">
        <v>17</v>
      </c>
      <c r="O17" s="7" t="str">
        <f>"006572"</f>
        <v>006572</v>
      </c>
      <c r="P17" s="6">
        <v>43802</v>
      </c>
      <c r="Q17" s="9">
        <v>9.9988299999999999</v>
      </c>
      <c r="R17" s="9">
        <v>0.48692999999999997</v>
      </c>
      <c r="S17" s="9">
        <v>9.5119000000000007</v>
      </c>
      <c r="T17" s="7">
        <v>13</v>
      </c>
      <c r="U17" s="6">
        <v>43815</v>
      </c>
      <c r="V17" s="7">
        <v>9845654827</v>
      </c>
      <c r="W17" s="8" t="s">
        <v>44</v>
      </c>
      <c r="X17" s="7" t="s">
        <v>29</v>
      </c>
      <c r="Y17" s="8" t="s">
        <v>30</v>
      </c>
      <c r="Z17" s="7" t="s">
        <v>40</v>
      </c>
      <c r="AA17" s="8" t="s">
        <v>41</v>
      </c>
      <c r="AB17" s="9">
        <v>9.9988300000000002E-2</v>
      </c>
    </row>
    <row r="18" spans="1:28" x14ac:dyDescent="0.35">
      <c r="A18" s="4">
        <v>4013</v>
      </c>
      <c r="B18" s="5" t="s">
        <v>98</v>
      </c>
      <c r="C18" s="6">
        <v>43817</v>
      </c>
      <c r="D18" s="4">
        <v>126</v>
      </c>
      <c r="E18" s="8" t="s">
        <v>34</v>
      </c>
      <c r="F18" s="7" t="s">
        <v>101</v>
      </c>
      <c r="G18" s="8" t="s">
        <v>102</v>
      </c>
      <c r="H18" s="7" t="str">
        <f>"000064"</f>
        <v>000064</v>
      </c>
      <c r="I18" s="6">
        <v>43032</v>
      </c>
      <c r="J18" s="7" t="str">
        <f>"000028"</f>
        <v>000028</v>
      </c>
      <c r="K18" s="6">
        <v>43251</v>
      </c>
      <c r="L18" s="7" t="str">
        <f>"000064"</f>
        <v>000064</v>
      </c>
      <c r="M18" s="6">
        <v>43251</v>
      </c>
      <c r="N18" s="7">
        <v>17</v>
      </c>
      <c r="O18" s="7" t="str">
        <f>"006721"</f>
        <v>006721</v>
      </c>
      <c r="P18" s="6">
        <v>43809</v>
      </c>
      <c r="Q18" s="9">
        <v>5.1904000000000003</v>
      </c>
      <c r="R18" s="9">
        <v>0.25890000000000002</v>
      </c>
      <c r="S18" s="9">
        <v>4.9314999999999998</v>
      </c>
      <c r="T18" s="7">
        <v>13</v>
      </c>
      <c r="U18" s="6">
        <v>43817</v>
      </c>
      <c r="V18" s="7">
        <v>9916962765</v>
      </c>
      <c r="W18" s="8" t="s">
        <v>103</v>
      </c>
      <c r="X18" s="7" t="s">
        <v>29</v>
      </c>
      <c r="Y18" s="8" t="s">
        <v>30</v>
      </c>
      <c r="Z18" s="7" t="s">
        <v>40</v>
      </c>
      <c r="AA18" s="8" t="s">
        <v>41</v>
      </c>
      <c r="AB18" s="9">
        <v>5.1904000000000006E-2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2020-01-30T06:31:24Z</dcterms:modified>
</cp:coreProperties>
</file>