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<sst xmlns="http://schemas.openxmlformats.org/spreadsheetml/2006/main" count="307" uniqueCount="135">
  <si>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</si>
  <si>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</si>
  <si>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</si>
  <si>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</si>
  <si>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</si>
  <si>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</si>
  <si>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</si>
  <si>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</si>
  <si>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</si>
  <si>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</si>
  <si>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</si>
  <si>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</si>
  <si>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</si>
  <si>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</si>
  <si>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</si>
  <si>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</si>
  <si>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</si>
  <si>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</si>
  <si>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</si>
  <si>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</si>
  <si>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</si>
  <si>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</si>
  <si>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</si>
  <si>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</si>
  <si>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</si>
  <si>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</si>
  <si>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</si>
  <si>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</si>
  <si>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</si>
  <si>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</si>
  <si>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</si>
  <si>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</si>
  <si>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</si>
  <si>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</si>
  <si>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ddo209</t>
  </si>
  <si>
    <t xml:space="preserve"> Assistant Executive Engineer Electrical West Zone</t>
  </si>
  <si>
    <t>P3111</t>
  </si>
  <si>
    <t>State Finance Commission Untied Grant Works</t>
  </si>
  <si>
    <t>ddo326</t>
  </si>
  <si>
    <t xml:space="preserve"> Executive Engineer SWM 1 Central Zone</t>
  </si>
  <si>
    <t>Technical Manager West KRIDL</t>
  </si>
  <si>
    <t>P3055</t>
  </si>
  <si>
    <t>Development works in ward no 195,128,179,180,138,27,190,133,4,32,69,8,172,103,10 (Rs. 300.00 Lakhs/ward)</t>
  </si>
  <si>
    <t>Executive Engineer, KRIDL</t>
  </si>
  <si>
    <t>ddo488</t>
  </si>
  <si>
    <t xml:space="preserve"> Assistant Executive Engineer Chandra Layout West Zone</t>
  </si>
  <si>
    <t>Sree Mamatha Electrical Enterprises</t>
  </si>
  <si>
    <t>Nagarabhavi</t>
  </si>
  <si>
    <t>128-17-000030</t>
  </si>
  <si>
    <t>Improvements to Drains at Teachers Layout in ward No. 128</t>
  </si>
  <si>
    <t>128-17-000038</t>
  </si>
  <si>
    <t>Resetting of Drain Slabs and Improvements to drains at 4th Cross Vidyagiri Layout in ward No. 128</t>
  </si>
  <si>
    <t>128-17-000039</t>
  </si>
  <si>
    <t>Removal of Debries and Desilting of Drain at Outer Ring Road in ward No. 128(Emergency Grant 2016-17)</t>
  </si>
  <si>
    <t>128-17-000033</t>
  </si>
  <si>
    <t>Improvements to Drains at 4th Main Road Jyothinagara (Bad Reaches) in ward No. 128</t>
  </si>
  <si>
    <t>128-17-000031</t>
  </si>
  <si>
    <t>Improvements to drains at 1st Main and Sorrounding Roads at Nagarabhavi Village in ward No. 128</t>
  </si>
  <si>
    <t>128-19-000006</t>
  </si>
  <si>
    <t>Providing LED street Lights at Chandralayout from 1st Cross to 5th Cross in ward No 128</t>
  </si>
  <si>
    <t>G S ELECTRICALS</t>
  </si>
  <si>
    <t>128-17-000028</t>
  </si>
  <si>
    <t xml:space="preserve">Construction and Repairs to Culverts in ward No. 128 </t>
  </si>
  <si>
    <t>128-17-000029</t>
  </si>
  <si>
    <t>Redoing Road Cut portions in ward No. 128 Juridiction</t>
  </si>
  <si>
    <t>128-16-000001</t>
  </si>
  <si>
    <t>Annual Operation And maintenance Of Street Lights at Nagarabhavi in Ward No- 128</t>
  </si>
  <si>
    <t>128-17-000004</t>
  </si>
  <si>
    <t>Drilling of Borwell and providing and fixing outdoor gym equipments to shardha park in ward no-128 Nagarbhavi</t>
  </si>
  <si>
    <t>P0088</t>
  </si>
  <si>
    <t>Maintenance and Management of Parks on Contract</t>
  </si>
  <si>
    <t>128-13-000076</t>
  </si>
  <si>
    <t xml:space="preserve">Providing street name boards at Chandralayout and BCC Layout in ward noi 128 </t>
  </si>
  <si>
    <t>P2772</t>
  </si>
  <si>
    <t>Improvements of footpaths, roads and drains in W.No 128</t>
  </si>
  <si>
    <t>128-11-000011</t>
  </si>
  <si>
    <t>Construction of CDs in Chandra layout and surrounding area under Emergency work in W No 128</t>
  </si>
  <si>
    <t>V N Harish</t>
  </si>
  <si>
    <t>P1881</t>
  </si>
  <si>
    <t>Electrical Works</t>
  </si>
  <si>
    <t>128-15-000013</t>
  </si>
  <si>
    <t>Providing CC road to 1st C R 2nd C R of Ambedkar Nagara and surrounding area in ward no 128 Nagarabhavi</t>
  </si>
  <si>
    <t>Technical manager West KRIDL</t>
  </si>
  <si>
    <t>128-15-000006</t>
  </si>
  <si>
    <t xml:space="preserve">Improvements of steps at Vidyagiri layout in ward no 128 Nagarabhavi </t>
  </si>
  <si>
    <t>Technical Manger West West</t>
  </si>
  <si>
    <t>128-19-000005</t>
  </si>
  <si>
    <t>Providing lighting at Shardadevi Park in Ward No 128</t>
  </si>
  <si>
    <t>Entire Enterprises</t>
  </si>
  <si>
    <t>July</t>
  </si>
  <si>
    <t>128-17-000034</t>
  </si>
  <si>
    <t>Providing CC Cameras at Garbage Blackspots in ward No. 128</t>
  </si>
  <si>
    <t>J Vinaykumar M/s Vaishnavi Enterprises</t>
  </si>
  <si>
    <t>128-17-000073</t>
  </si>
  <si>
    <t>Providing CC Camera s in ward no 128 Juridiction</t>
  </si>
  <si>
    <t>J Vinay kumar M/s Vaishnavi Enterprises</t>
  </si>
  <si>
    <t>P2415</t>
  </si>
  <si>
    <t>Reserve fund for TandF Committee</t>
  </si>
  <si>
    <t>128-18-000005</t>
  </si>
  <si>
    <t>Drilling and maintainance of borewell in ward no-128 Nagarabhavi ward juridiction</t>
  </si>
  <si>
    <t>P1802</t>
  </si>
  <si>
    <t>Water Supply New Areas</t>
  </si>
  <si>
    <t>August</t>
  </si>
  <si>
    <t>128-18-000026</t>
  </si>
  <si>
    <t>Drilling of borewell at Bhagath singh park in ward no-128</t>
  </si>
  <si>
    <t>P0311</t>
  </si>
  <si>
    <t>Landscape Development Of Parks/Medians/Boulevants and Circles(Janoodya Works)</t>
  </si>
  <si>
    <t>128-18-000010</t>
  </si>
  <si>
    <t>Improvements to drains at 3rd main Teachers layout and surroundings in ward no 128</t>
  </si>
  <si>
    <t>128-18-000009</t>
  </si>
  <si>
    <t>Improvements to roads and drain at Nagarabhavi village surroundings in ward no 128</t>
  </si>
  <si>
    <t>September</t>
  </si>
  <si>
    <t>128-19-000010</t>
  </si>
  <si>
    <t>Providing L E D Street lights fittings to Nagarabhavi and its surrounding area in ward no 128</t>
  </si>
  <si>
    <t>Executive Engineer 2 KRIDL</t>
  </si>
  <si>
    <t>October</t>
  </si>
  <si>
    <t>128-18-000041</t>
  </si>
  <si>
    <t>Development of beautification around indira Canteen in ward No 128</t>
  </si>
  <si>
    <t>P3106</t>
  </si>
  <si>
    <t>Nagarothana Works</t>
  </si>
  <si>
    <t>128-14-000004</t>
  </si>
  <si>
    <t>Improvements of drain and desilting at Muthrayabande ES in Ward No 128 Nagarabhavi</t>
  </si>
  <si>
    <t>128-18-000022</t>
  </si>
  <si>
    <t>Providing ornamental grill to park at 15th cross road (temple park) in ward no-128</t>
  </si>
  <si>
    <t>128-18-000023</t>
  </si>
  <si>
    <t>Providing other developmental works to park at 15th cross road (temple park) in ward no-128</t>
  </si>
  <si>
    <t>128-18-000025</t>
  </si>
  <si>
    <t>Providing other developmental works to sharadha devi park in ward no-128</t>
  </si>
  <si>
    <t>Technical Manger West KRIDL</t>
  </si>
  <si>
    <t>128-18-000024</t>
  </si>
  <si>
    <t>Providing ornamental grill to sharadha devi park in ward no-128</t>
  </si>
  <si>
    <t>128-15-000045</t>
  </si>
  <si>
    <t>Providing CC Road to Madhuranagara (Chruch road) and surrounding area in ward no 128 Nagarabhavi</t>
  </si>
  <si>
    <t>P0190</t>
  </si>
  <si>
    <t>Works sanctioned by Hon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</si>
</sst>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4028</v>
      </c>
      <c r="B2" s="5" t="s">
        <v>28</v>
      </c>
      <c r="C2" s="6">
        <v>43566</v>
      </c>
      <c r="D2" s="7">
        <v>128</v>
      </c>
      <c r="E2" s="8" t="s">
        <v>47</v>
      </c>
      <c r="F2" s="7" t="s">
        <v>48</v>
      </c>
      <c r="G2" s="8" t="s">
        <v>49</v>
      </c>
      <c r="H2" s="7" t="str">
        <f>"000016"</f>
        <v>000016</v>
      </c>
      <c r="I2" s="6">
        <v>42931</v>
      </c>
      <c r="J2" s="7" t="str">
        <f>"000013"</f>
        <v>000013</v>
      </c>
      <c r="K2" s="6">
        <v>42935</v>
      </c>
      <c r="L2" s="7" t="str">
        <f>"0000171"</f>
        <v>0000171</v>
      </c>
      <c r="M2" s="6">
        <v>42916</v>
      </c>
      <c r="N2" s="7">
        <v>17</v>
      </c>
      <c r="O2" s="7" t="str">
        <f>"000104"</f>
        <v>000104</v>
      </c>
      <c r="P2" s="6">
        <v>43563</v>
      </c>
      <c r="Q2" s="9">
        <v>19.961600000000001</v>
      </c>
      <c r="R2" s="9">
        <v>2.6408</v>
      </c>
      <c r="S2" s="9">
        <v>17.320799999999998</v>
      </c>
      <c r="T2" s="7">
        <v>12</v>
      </c>
      <c r="U2" s="6">
        <v>43566</v>
      </c>
      <c r="V2" s="7">
        <v>9900000000</v>
      </c>
      <c r="W2" s="8" t="s">
        <v>40</v>
      </c>
      <c r="X2" s="7" t="s">
        <v>29</v>
      </c>
      <c r="Y2" s="8" t="s">
        <v>30</v>
      </c>
      <c r="Z2" s="7" t="s">
        <v>44</v>
      </c>
      <c r="AA2" s="8" t="s">
        <v>45</v>
      </c>
      <c r="AB2" s="9">
        <f t="shared" ref="AB2:AB24" si="0">Q2/100</f>
        <v>0.19961600000000002</v>
      </c>
    </row>
    <row r="3" spans="1:28" x14ac:dyDescent="0.35">
      <c r="A3" s="4">
        <v>4029</v>
      </c>
      <c r="B3" s="5" t="s">
        <v>28</v>
      </c>
      <c r="C3" s="6">
        <v>43566</v>
      </c>
      <c r="D3" s="7">
        <v>128</v>
      </c>
      <c r="E3" s="8" t="s">
        <v>47</v>
      </c>
      <c r="F3" s="7" t="s">
        <v>50</v>
      </c>
      <c r="G3" s="8" t="s">
        <v>51</v>
      </c>
      <c r="H3" s="7" t="str">
        <f>"000019"</f>
        <v>000019</v>
      </c>
      <c r="I3" s="6">
        <v>42931</v>
      </c>
      <c r="J3" s="7" t="str">
        <f>"000011"</f>
        <v>000011</v>
      </c>
      <c r="K3" s="6">
        <v>42935</v>
      </c>
      <c r="L3" s="7" t="str">
        <f>"0000172"</f>
        <v>0000172</v>
      </c>
      <c r="M3" s="6">
        <v>42916</v>
      </c>
      <c r="N3" s="7">
        <v>17</v>
      </c>
      <c r="O3" s="7" t="str">
        <f>"000105"</f>
        <v>000105</v>
      </c>
      <c r="P3" s="6">
        <v>43563</v>
      </c>
      <c r="Q3" s="9">
        <v>9.9600000000000009</v>
      </c>
      <c r="R3" s="9">
        <v>1.2756000000000001</v>
      </c>
      <c r="S3" s="9">
        <v>8.6844000000000001</v>
      </c>
      <c r="T3" s="7">
        <v>12</v>
      </c>
      <c r="U3" s="6">
        <v>43566</v>
      </c>
      <c r="V3" s="7">
        <v>9900000000</v>
      </c>
      <c r="W3" s="8" t="s">
        <v>40</v>
      </c>
      <c r="X3" s="7" t="s">
        <v>29</v>
      </c>
      <c r="Y3" s="8" t="s">
        <v>30</v>
      </c>
      <c r="Z3" s="7" t="s">
        <v>44</v>
      </c>
      <c r="AA3" s="8" t="s">
        <v>45</v>
      </c>
      <c r="AB3" s="9">
        <f t="shared" si="0"/>
        <v>9.9600000000000008E-2</v>
      </c>
    </row>
    <row r="4" spans="1:28" x14ac:dyDescent="0.35">
      <c r="A4" s="4">
        <v>4030</v>
      </c>
      <c r="B4" s="5" t="s">
        <v>28</v>
      </c>
      <c r="C4" s="6">
        <v>43566</v>
      </c>
      <c r="D4" s="7">
        <v>128</v>
      </c>
      <c r="E4" s="8" t="s">
        <v>47</v>
      </c>
      <c r="F4" s="7" t="s">
        <v>52</v>
      </c>
      <c r="G4" s="8" t="s">
        <v>53</v>
      </c>
      <c r="H4" s="7" t="str">
        <f>"000020"</f>
        <v>000020</v>
      </c>
      <c r="I4" s="6">
        <v>42931</v>
      </c>
      <c r="J4" s="7" t="str">
        <f>"000012"</f>
        <v>000012</v>
      </c>
      <c r="K4" s="6">
        <v>42935</v>
      </c>
      <c r="L4" s="7" t="str">
        <f>"0000173"</f>
        <v>0000173</v>
      </c>
      <c r="M4" s="6">
        <v>42916</v>
      </c>
      <c r="N4" s="7">
        <v>17</v>
      </c>
      <c r="O4" s="7" t="str">
        <f>"000106"</f>
        <v>000106</v>
      </c>
      <c r="P4" s="6">
        <v>43563</v>
      </c>
      <c r="Q4" s="9">
        <v>4.9538000000000002</v>
      </c>
      <c r="R4" s="9">
        <v>0.61519999999999997</v>
      </c>
      <c r="S4" s="9">
        <v>4.3385999999999996</v>
      </c>
      <c r="T4" s="7">
        <v>12</v>
      </c>
      <c r="U4" s="6">
        <v>43566</v>
      </c>
      <c r="V4" s="7">
        <v>9900000000</v>
      </c>
      <c r="W4" s="8" t="s">
        <v>40</v>
      </c>
      <c r="X4" s="7" t="s">
        <v>29</v>
      </c>
      <c r="Y4" s="8" t="s">
        <v>30</v>
      </c>
      <c r="Z4" s="7" t="s">
        <v>44</v>
      </c>
      <c r="AA4" s="8" t="s">
        <v>45</v>
      </c>
      <c r="AB4" s="9">
        <f t="shared" si="0"/>
        <v>4.9537999999999999E-2</v>
      </c>
    </row>
    <row r="5" spans="1:28" x14ac:dyDescent="0.35">
      <c r="A5" s="4">
        <v>4031</v>
      </c>
      <c r="B5" s="5" t="s">
        <v>28</v>
      </c>
      <c r="C5" s="6">
        <v>43566</v>
      </c>
      <c r="D5" s="7">
        <v>128</v>
      </c>
      <c r="E5" s="8" t="s">
        <v>47</v>
      </c>
      <c r="F5" s="7" t="s">
        <v>54</v>
      </c>
      <c r="G5" s="8" t="s">
        <v>55</v>
      </c>
      <c r="H5" s="7" t="str">
        <f>"000018"</f>
        <v>000018</v>
      </c>
      <c r="I5" s="6">
        <v>42931</v>
      </c>
      <c r="J5" s="7" t="str">
        <f>"000008"</f>
        <v>000008</v>
      </c>
      <c r="K5" s="6">
        <v>42935</v>
      </c>
      <c r="L5" s="7" t="str">
        <f>"0000174"</f>
        <v>0000174</v>
      </c>
      <c r="M5" s="6">
        <v>42916</v>
      </c>
      <c r="N5" s="7">
        <v>17</v>
      </c>
      <c r="O5" s="7" t="str">
        <f>"000107"</f>
        <v>000107</v>
      </c>
      <c r="P5" s="6">
        <v>43563</v>
      </c>
      <c r="Q5" s="9">
        <v>4.9973999999999998</v>
      </c>
      <c r="R5" s="9">
        <v>0.62039999999999995</v>
      </c>
      <c r="S5" s="9">
        <v>4.3769999999999998</v>
      </c>
      <c r="T5" s="7">
        <v>12</v>
      </c>
      <c r="U5" s="6">
        <v>43566</v>
      </c>
      <c r="V5" s="7">
        <v>9900000000</v>
      </c>
      <c r="W5" s="8" t="s">
        <v>40</v>
      </c>
      <c r="X5" s="7" t="s">
        <v>29</v>
      </c>
      <c r="Y5" s="8" t="s">
        <v>30</v>
      </c>
      <c r="Z5" s="7" t="s">
        <v>44</v>
      </c>
      <c r="AA5" s="8" t="s">
        <v>45</v>
      </c>
      <c r="AB5" s="9">
        <f t="shared" si="0"/>
        <v>4.9973999999999998E-2</v>
      </c>
    </row>
    <row r="6" spans="1:28" x14ac:dyDescent="0.35">
      <c r="A6" s="4">
        <v>4032</v>
      </c>
      <c r="B6" s="5" t="s">
        <v>28</v>
      </c>
      <c r="C6" s="6">
        <v>43566</v>
      </c>
      <c r="D6" s="7">
        <v>128</v>
      </c>
      <c r="E6" s="8" t="s">
        <v>47</v>
      </c>
      <c r="F6" s="7" t="s">
        <v>56</v>
      </c>
      <c r="G6" s="8" t="s">
        <v>57</v>
      </c>
      <c r="H6" s="7" t="str">
        <f>"000017"</f>
        <v>000017</v>
      </c>
      <c r="I6" s="6">
        <v>42931</v>
      </c>
      <c r="J6" s="7" t="str">
        <f>"000009"</f>
        <v>000009</v>
      </c>
      <c r="K6" s="6">
        <v>42935</v>
      </c>
      <c r="L6" s="7" t="str">
        <f>"0000175"</f>
        <v>0000175</v>
      </c>
      <c r="M6" s="6">
        <v>42916</v>
      </c>
      <c r="N6" s="7">
        <v>17</v>
      </c>
      <c r="O6" s="7" t="str">
        <f>"000108"</f>
        <v>000108</v>
      </c>
      <c r="P6" s="6">
        <v>43563</v>
      </c>
      <c r="Q6" s="9">
        <v>19.987300000000001</v>
      </c>
      <c r="R6" s="9">
        <v>2.6490999999999998</v>
      </c>
      <c r="S6" s="9">
        <v>17.338200000000001</v>
      </c>
      <c r="T6" s="7">
        <v>12</v>
      </c>
      <c r="U6" s="6">
        <v>43566</v>
      </c>
      <c r="V6" s="7">
        <v>9900000000</v>
      </c>
      <c r="W6" s="8" t="s">
        <v>40</v>
      </c>
      <c r="X6" s="7" t="s">
        <v>29</v>
      </c>
      <c r="Y6" s="8" t="s">
        <v>30</v>
      </c>
      <c r="Z6" s="7" t="s">
        <v>44</v>
      </c>
      <c r="AA6" s="8" t="s">
        <v>45</v>
      </c>
      <c r="AB6" s="9">
        <f t="shared" si="0"/>
        <v>0.19987300000000002</v>
      </c>
    </row>
    <row r="7" spans="1:28" x14ac:dyDescent="0.35">
      <c r="A7" s="4">
        <v>4033</v>
      </c>
      <c r="B7" s="5" t="s">
        <v>28</v>
      </c>
      <c r="C7" s="6">
        <v>43566</v>
      </c>
      <c r="D7" s="7">
        <v>128</v>
      </c>
      <c r="E7" s="8" t="s">
        <v>47</v>
      </c>
      <c r="F7" s="7" t="s">
        <v>58</v>
      </c>
      <c r="G7" s="8" t="s">
        <v>59</v>
      </c>
      <c r="H7" s="7" t="str">
        <f>"000131"</f>
        <v>000131</v>
      </c>
      <c r="I7" s="6">
        <v>43516</v>
      </c>
      <c r="J7" s="7" t="str">
        <f>"000268"</f>
        <v>000268</v>
      </c>
      <c r="K7" s="6">
        <v>43546</v>
      </c>
      <c r="L7" s="7" t="str">
        <f>"000267"</f>
        <v>000267</v>
      </c>
      <c r="M7" s="6">
        <v>43546</v>
      </c>
      <c r="N7" s="7">
        <v>19</v>
      </c>
      <c r="O7" s="7" t="str">
        <f>"000347"</f>
        <v>000347</v>
      </c>
      <c r="P7" s="6">
        <v>43566</v>
      </c>
      <c r="Q7" s="9">
        <v>22.110150000000001</v>
      </c>
      <c r="R7" s="9">
        <v>2.4068399999999999</v>
      </c>
      <c r="S7" s="9">
        <v>19.703309999999998</v>
      </c>
      <c r="T7" s="7">
        <v>13</v>
      </c>
      <c r="U7" s="6">
        <v>43566</v>
      </c>
      <c r="V7" s="7">
        <v>9448886499</v>
      </c>
      <c r="W7" s="8" t="s">
        <v>60</v>
      </c>
      <c r="X7" s="7" t="s">
        <v>36</v>
      </c>
      <c r="Y7" s="8" t="s">
        <v>37</v>
      </c>
      <c r="Z7" s="7" t="s">
        <v>34</v>
      </c>
      <c r="AA7" s="8" t="s">
        <v>35</v>
      </c>
      <c r="AB7" s="9">
        <f t="shared" si="0"/>
        <v>0.22110150000000001</v>
      </c>
    </row>
    <row r="8" spans="1:28" x14ac:dyDescent="0.35">
      <c r="A8" s="4">
        <v>4034</v>
      </c>
      <c r="B8" s="5" t="s">
        <v>28</v>
      </c>
      <c r="C8" s="6">
        <v>43580</v>
      </c>
      <c r="D8" s="7">
        <v>128</v>
      </c>
      <c r="E8" s="8" t="s">
        <v>47</v>
      </c>
      <c r="F8" s="7" t="s">
        <v>61</v>
      </c>
      <c r="G8" s="8" t="s">
        <v>62</v>
      </c>
      <c r="H8" s="7" t="str">
        <f>"000o76"</f>
        <v>000o76</v>
      </c>
      <c r="I8" s="6">
        <v>42899</v>
      </c>
      <c r="J8" s="7" t="str">
        <f>"000065"</f>
        <v>000065</v>
      </c>
      <c r="K8" s="6">
        <v>42916</v>
      </c>
      <c r="L8" s="7" t="str">
        <f>"000215"</f>
        <v>000215</v>
      </c>
      <c r="M8" s="6">
        <v>42916</v>
      </c>
      <c r="N8" s="7">
        <v>17</v>
      </c>
      <c r="O8" s="7" t="str">
        <f>"000712"</f>
        <v>000712</v>
      </c>
      <c r="P8" s="6">
        <v>43578</v>
      </c>
      <c r="Q8" s="9">
        <v>4.9901999999999997</v>
      </c>
      <c r="R8" s="9">
        <v>0.62450000000000006</v>
      </c>
      <c r="S8" s="9">
        <v>4.3657000000000004</v>
      </c>
      <c r="T8" s="7">
        <v>28</v>
      </c>
      <c r="U8" s="6">
        <v>43580</v>
      </c>
      <c r="V8" s="7">
        <v>9900000000</v>
      </c>
      <c r="W8" s="8" t="s">
        <v>40</v>
      </c>
      <c r="X8" s="7" t="s">
        <v>29</v>
      </c>
      <c r="Y8" s="8" t="s">
        <v>30</v>
      </c>
      <c r="Z8" s="7" t="s">
        <v>44</v>
      </c>
      <c r="AA8" s="8" t="s">
        <v>45</v>
      </c>
      <c r="AB8" s="9">
        <f t="shared" si="0"/>
        <v>4.9901999999999995E-2</v>
      </c>
    </row>
    <row r="9" spans="1:28" x14ac:dyDescent="0.35">
      <c r="A9" s="4">
        <v>4035</v>
      </c>
      <c r="B9" s="5" t="s">
        <v>28</v>
      </c>
      <c r="C9" s="6">
        <v>43580</v>
      </c>
      <c r="D9" s="7">
        <v>128</v>
      </c>
      <c r="E9" s="8" t="s">
        <v>47</v>
      </c>
      <c r="F9" s="7" t="s">
        <v>63</v>
      </c>
      <c r="G9" s="8" t="s">
        <v>64</v>
      </c>
      <c r="H9" s="7" t="str">
        <f>"000078"</f>
        <v>000078</v>
      </c>
      <c r="I9" s="6">
        <v>42899</v>
      </c>
      <c r="J9" s="7" t="str">
        <f>"000068"</f>
        <v>000068</v>
      </c>
      <c r="K9" s="6">
        <v>42916</v>
      </c>
      <c r="L9" s="7" t="str">
        <f>"000217"</f>
        <v>000217</v>
      </c>
      <c r="M9" s="6">
        <v>42916</v>
      </c>
      <c r="N9" s="7">
        <v>17</v>
      </c>
      <c r="O9" s="7" t="str">
        <f>"000713"</f>
        <v>000713</v>
      </c>
      <c r="P9" s="6">
        <v>43578</v>
      </c>
      <c r="Q9" s="9">
        <v>9.9769000000000005</v>
      </c>
      <c r="R9" s="9">
        <v>1.2579</v>
      </c>
      <c r="S9" s="9">
        <v>8.7189999999999994</v>
      </c>
      <c r="T9" s="7">
        <v>28</v>
      </c>
      <c r="U9" s="6">
        <v>43580</v>
      </c>
      <c r="V9" s="7">
        <v>9900000000</v>
      </c>
      <c r="W9" s="8" t="s">
        <v>40</v>
      </c>
      <c r="X9" s="7" t="s">
        <v>29</v>
      </c>
      <c r="Y9" s="8" t="s">
        <v>30</v>
      </c>
      <c r="Z9" s="7" t="s">
        <v>44</v>
      </c>
      <c r="AA9" s="8" t="s">
        <v>45</v>
      </c>
      <c r="AB9" s="9">
        <f t="shared" si="0"/>
        <v>9.976900000000001E-2</v>
      </c>
    </row>
    <row r="10" spans="1:28" x14ac:dyDescent="0.35">
      <c r="A10" s="4">
        <v>4036</v>
      </c>
      <c r="B10" s="5" t="s">
        <v>28</v>
      </c>
      <c r="C10" s="6">
        <v>43580</v>
      </c>
      <c r="D10" s="7">
        <v>128</v>
      </c>
      <c r="E10" s="8" t="s">
        <v>47</v>
      </c>
      <c r="F10" s="7" t="s">
        <v>65</v>
      </c>
      <c r="G10" s="8" t="s">
        <v>66</v>
      </c>
      <c r="H10" s="7" t="str">
        <f>"000004"</f>
        <v>000004</v>
      </c>
      <c r="I10" s="6">
        <v>42931</v>
      </c>
      <c r="J10" s="7" t="str">
        <f>"000193"</f>
        <v>000193</v>
      </c>
      <c r="K10" s="6">
        <v>43486</v>
      </c>
      <c r="L10" s="7" t="str">
        <f>"000190"</f>
        <v>000190</v>
      </c>
      <c r="M10" s="6">
        <v>43486</v>
      </c>
      <c r="N10" s="7">
        <v>16</v>
      </c>
      <c r="O10" s="7" t="str">
        <f>"000852"</f>
        <v>000852</v>
      </c>
      <c r="P10" s="6">
        <v>43578</v>
      </c>
      <c r="Q10" s="9">
        <v>15.12908</v>
      </c>
      <c r="R10" s="9">
        <v>1.49916</v>
      </c>
      <c r="S10" s="9">
        <v>13.62992</v>
      </c>
      <c r="T10" s="7">
        <v>29</v>
      </c>
      <c r="U10" s="6">
        <v>43580</v>
      </c>
      <c r="V10" s="7">
        <v>9845007123</v>
      </c>
      <c r="W10" s="8" t="s">
        <v>46</v>
      </c>
      <c r="X10" s="7" t="s">
        <v>33</v>
      </c>
      <c r="Y10" s="8" t="s">
        <v>32</v>
      </c>
      <c r="Z10" s="7" t="s">
        <v>34</v>
      </c>
      <c r="AA10" s="8" t="s">
        <v>35</v>
      </c>
      <c r="AB10" s="9">
        <f t="shared" si="0"/>
        <v>0.1512908</v>
      </c>
    </row>
    <row r="11" spans="1:28" x14ac:dyDescent="0.35">
      <c r="A11" s="4">
        <v>4037</v>
      </c>
      <c r="B11" s="5" t="s">
        <v>28</v>
      </c>
      <c r="C11" s="6">
        <v>43582</v>
      </c>
      <c r="D11" s="7">
        <v>128</v>
      </c>
      <c r="E11" s="8" t="s">
        <v>47</v>
      </c>
      <c r="F11" s="7" t="s">
        <v>67</v>
      </c>
      <c r="G11" s="8" t="s">
        <v>68</v>
      </c>
      <c r="H11" s="7" t="str">
        <f>"000040"</f>
        <v>000040</v>
      </c>
      <c r="I11" s="6">
        <v>42784</v>
      </c>
      <c r="J11" s="7" t="str">
        <f>"000084"</f>
        <v>000084</v>
      </c>
      <c r="K11" s="6">
        <v>43120</v>
      </c>
      <c r="L11" s="7" t="str">
        <f>"000099"</f>
        <v>000099</v>
      </c>
      <c r="M11" s="6">
        <v>43120</v>
      </c>
      <c r="N11" s="7">
        <v>17</v>
      </c>
      <c r="O11" s="7" t="str">
        <f>"001062"</f>
        <v>001062</v>
      </c>
      <c r="P11" s="6">
        <v>43581</v>
      </c>
      <c r="Q11" s="9">
        <v>24.990870000000001</v>
      </c>
      <c r="R11" s="9">
        <v>3.0238999999999998</v>
      </c>
      <c r="S11" s="9">
        <v>21.96697</v>
      </c>
      <c r="T11" s="7">
        <v>31</v>
      </c>
      <c r="U11" s="6">
        <v>43582</v>
      </c>
      <c r="V11" s="7">
        <v>9886660709</v>
      </c>
      <c r="W11" s="8" t="s">
        <v>43</v>
      </c>
      <c r="X11" s="7" t="s">
        <v>69</v>
      </c>
      <c r="Y11" s="8" t="s">
        <v>70</v>
      </c>
      <c r="Z11" s="7" t="s">
        <v>38</v>
      </c>
      <c r="AA11" s="8" t="s">
        <v>39</v>
      </c>
      <c r="AB11" s="9">
        <f t="shared" si="0"/>
        <v>0.24990870000000001</v>
      </c>
    </row>
    <row r="12" spans="1:28" x14ac:dyDescent="0.35">
      <c r="A12" s="4">
        <v>4038</v>
      </c>
      <c r="B12" s="5" t="s">
        <v>31</v>
      </c>
      <c r="C12" s="6">
        <v>43591</v>
      </c>
      <c r="D12" s="7">
        <v>128</v>
      </c>
      <c r="E12" s="8" t="s">
        <v>47</v>
      </c>
      <c r="F12" s="7" t="s">
        <v>71</v>
      </c>
      <c r="G12" s="8" t="s">
        <v>72</v>
      </c>
      <c r="H12" s="7" t="str">
        <f>"000035"</f>
        <v>000035</v>
      </c>
      <c r="I12" s="6">
        <v>42941</v>
      </c>
      <c r="J12" s="7" t="str">
        <f>"000022"</f>
        <v>000022</v>
      </c>
      <c r="K12" s="6">
        <v>42944</v>
      </c>
      <c r="L12" s="7" t="str">
        <f>"000044"</f>
        <v>000044</v>
      </c>
      <c r="M12" s="6">
        <v>42945</v>
      </c>
      <c r="N12" s="7">
        <v>13</v>
      </c>
      <c r="O12" s="7" t="str">
        <f>"001198"</f>
        <v>001198</v>
      </c>
      <c r="P12" s="6">
        <v>43582</v>
      </c>
      <c r="Q12" s="9">
        <v>14.4947</v>
      </c>
      <c r="R12" s="9">
        <v>1.9995000000000001</v>
      </c>
      <c r="S12" s="9">
        <v>12.495200000000001</v>
      </c>
      <c r="T12" s="7">
        <v>37</v>
      </c>
      <c r="U12" s="6">
        <v>43591</v>
      </c>
      <c r="V12" s="7">
        <v>9900000000</v>
      </c>
      <c r="W12" s="8" t="s">
        <v>40</v>
      </c>
      <c r="X12" s="7" t="s">
        <v>73</v>
      </c>
      <c r="Y12" s="8" t="s">
        <v>74</v>
      </c>
      <c r="Z12" s="7" t="s">
        <v>44</v>
      </c>
      <c r="AA12" s="8" t="s">
        <v>45</v>
      </c>
      <c r="AB12" s="9">
        <f t="shared" si="0"/>
        <v>0.14494699999999999</v>
      </c>
    </row>
    <row r="13" spans="1:28" x14ac:dyDescent="0.35">
      <c r="A13" s="4">
        <v>4039</v>
      </c>
      <c r="B13" s="5" t="s">
        <v>31</v>
      </c>
      <c r="C13" s="6">
        <v>43591</v>
      </c>
      <c r="D13" s="7">
        <v>128</v>
      </c>
      <c r="E13" s="8" t="s">
        <v>47</v>
      </c>
      <c r="F13" s="7" t="s">
        <v>75</v>
      </c>
      <c r="G13" s="8" t="s">
        <v>76</v>
      </c>
      <c r="H13" s="7" t="str">
        <f>"000052"</f>
        <v>000052</v>
      </c>
      <c r="I13" s="6">
        <v>41113</v>
      </c>
      <c r="J13" s="7" t="str">
        <f>"000232"</f>
        <v>000232</v>
      </c>
      <c r="K13" s="6">
        <v>41364</v>
      </c>
      <c r="L13" s="7" t="str">
        <f>"000331"</f>
        <v>000331</v>
      </c>
      <c r="M13" s="6">
        <v>41486</v>
      </c>
      <c r="N13" s="7">
        <v>11</v>
      </c>
      <c r="O13" s="7" t="str">
        <f>"005696"</f>
        <v>005696</v>
      </c>
      <c r="P13" s="6">
        <v>42413</v>
      </c>
      <c r="Q13" s="9">
        <v>2.0348899999999999</v>
      </c>
      <c r="R13" s="9">
        <v>0.23982000000000001</v>
      </c>
      <c r="S13" s="9">
        <v>1.7950699999999999</v>
      </c>
      <c r="T13" s="7">
        <v>37</v>
      </c>
      <c r="U13" s="6">
        <v>43591</v>
      </c>
      <c r="V13" s="7">
        <v>9986870032</v>
      </c>
      <c r="W13" s="8" t="s">
        <v>77</v>
      </c>
      <c r="X13" s="7" t="s">
        <v>78</v>
      </c>
      <c r="Y13" s="8" t="s">
        <v>79</v>
      </c>
      <c r="Z13" s="7" t="s">
        <v>44</v>
      </c>
      <c r="AA13" s="8" t="s">
        <v>45</v>
      </c>
      <c r="AB13" s="9">
        <f t="shared" si="0"/>
        <v>2.03489E-2</v>
      </c>
    </row>
    <row r="14" spans="1:28" x14ac:dyDescent="0.35">
      <c r="A14" s="4">
        <v>4040</v>
      </c>
      <c r="B14" s="5" t="s">
        <v>31</v>
      </c>
      <c r="C14" s="6">
        <v>43591</v>
      </c>
      <c r="D14" s="7">
        <v>128</v>
      </c>
      <c r="E14" s="8" t="s">
        <v>47</v>
      </c>
      <c r="F14" s="7" t="s">
        <v>80</v>
      </c>
      <c r="G14" s="8" t="s">
        <v>81</v>
      </c>
      <c r="H14" s="7" t="str">
        <f>"000033"</f>
        <v>000033</v>
      </c>
      <c r="I14" s="6">
        <v>42941</v>
      </c>
      <c r="J14" s="7" t="str">
        <f>"000020"</f>
        <v>000020</v>
      </c>
      <c r="K14" s="6">
        <v>42944</v>
      </c>
      <c r="L14" s="7" t="str">
        <f>"000054"</f>
        <v>000054</v>
      </c>
      <c r="M14" s="6">
        <v>42945</v>
      </c>
      <c r="N14" s="7">
        <v>15</v>
      </c>
      <c r="O14" s="7" t="str">
        <f>"001202"</f>
        <v>001202</v>
      </c>
      <c r="P14" s="6">
        <v>43582</v>
      </c>
      <c r="Q14" s="9">
        <v>11.271850000000001</v>
      </c>
      <c r="R14" s="9">
        <v>1.53921</v>
      </c>
      <c r="S14" s="9">
        <v>9.73264</v>
      </c>
      <c r="T14" s="7">
        <v>37</v>
      </c>
      <c r="U14" s="6">
        <v>43591</v>
      </c>
      <c r="V14" s="7">
        <v>9900000000</v>
      </c>
      <c r="W14" s="8" t="s">
        <v>82</v>
      </c>
      <c r="X14" s="7" t="s">
        <v>41</v>
      </c>
      <c r="Y14" s="8" t="s">
        <v>42</v>
      </c>
      <c r="Z14" s="7" t="s">
        <v>44</v>
      </c>
      <c r="AA14" s="8" t="s">
        <v>45</v>
      </c>
      <c r="AB14" s="9">
        <f t="shared" si="0"/>
        <v>0.1127185</v>
      </c>
    </row>
    <row r="15" spans="1:28" x14ac:dyDescent="0.35">
      <c r="A15" s="4">
        <v>4041</v>
      </c>
      <c r="B15" s="5" t="s">
        <v>31</v>
      </c>
      <c r="C15" s="6">
        <v>43591</v>
      </c>
      <c r="D15" s="7">
        <v>128</v>
      </c>
      <c r="E15" s="8" t="s">
        <v>47</v>
      </c>
      <c r="F15" s="7" t="s">
        <v>83</v>
      </c>
      <c r="G15" s="8" t="s">
        <v>84</v>
      </c>
      <c r="H15" s="7" t="str">
        <f>"000034"</f>
        <v>000034</v>
      </c>
      <c r="I15" s="6">
        <v>42941</v>
      </c>
      <c r="J15" s="7" t="str">
        <f>"000021"</f>
        <v>000021</v>
      </c>
      <c r="K15" s="6">
        <v>42944</v>
      </c>
      <c r="L15" s="7" t="str">
        <f>"000055"</f>
        <v>000055</v>
      </c>
      <c r="M15" s="6">
        <v>42945</v>
      </c>
      <c r="N15" s="7">
        <v>15</v>
      </c>
      <c r="O15" s="7" t="str">
        <f>"001203"</f>
        <v>001203</v>
      </c>
      <c r="P15" s="6">
        <v>43582</v>
      </c>
      <c r="Q15" s="9">
        <v>1.0902000000000001</v>
      </c>
      <c r="R15" s="9">
        <v>0.14530000000000001</v>
      </c>
      <c r="S15" s="9">
        <v>0.94489999999999996</v>
      </c>
      <c r="T15" s="7">
        <v>37</v>
      </c>
      <c r="U15" s="6">
        <v>43591</v>
      </c>
      <c r="V15" s="7">
        <v>9900000000</v>
      </c>
      <c r="W15" s="8" t="s">
        <v>85</v>
      </c>
      <c r="X15" s="7" t="s">
        <v>41</v>
      </c>
      <c r="Y15" s="8" t="s">
        <v>42</v>
      </c>
      <c r="Z15" s="7" t="s">
        <v>44</v>
      </c>
      <c r="AA15" s="8" t="s">
        <v>45</v>
      </c>
      <c r="AB15" s="9">
        <f t="shared" si="0"/>
        <v>1.0902E-2</v>
      </c>
    </row>
    <row r="16" spans="1:28" x14ac:dyDescent="0.35">
      <c r="A16" s="4">
        <v>4042</v>
      </c>
      <c r="B16" s="5" t="s">
        <v>31</v>
      </c>
      <c r="C16" s="6">
        <v>43600</v>
      </c>
      <c r="D16" s="7">
        <v>128</v>
      </c>
      <c r="E16" s="8" t="s">
        <v>47</v>
      </c>
      <c r="F16" s="7" t="s">
        <v>86</v>
      </c>
      <c r="G16" s="8" t="s">
        <v>87</v>
      </c>
      <c r="H16" s="7" t="str">
        <f>"000133"</f>
        <v>000133</v>
      </c>
      <c r="I16" s="6">
        <v>43519</v>
      </c>
      <c r="J16" s="7" t="str">
        <f>"000274"</f>
        <v>000274</v>
      </c>
      <c r="K16" s="6">
        <v>43552</v>
      </c>
      <c r="L16" s="7" t="str">
        <f>"000272"</f>
        <v>000272</v>
      </c>
      <c r="M16" s="6">
        <v>43552</v>
      </c>
      <c r="N16" s="7">
        <v>19</v>
      </c>
      <c r="O16" s="7" t="str">
        <f>"001432"</f>
        <v>001432</v>
      </c>
      <c r="P16" s="6">
        <v>43595</v>
      </c>
      <c r="Q16" s="9">
        <v>8.8792500000000008</v>
      </c>
      <c r="R16" s="9">
        <v>0.87777000000000005</v>
      </c>
      <c r="S16" s="9">
        <v>8.0014800000000008</v>
      </c>
      <c r="T16" s="7">
        <v>44</v>
      </c>
      <c r="U16" s="6">
        <v>43600</v>
      </c>
      <c r="V16" s="7">
        <v>9481177628</v>
      </c>
      <c r="W16" s="8" t="s">
        <v>88</v>
      </c>
      <c r="X16" s="7" t="s">
        <v>36</v>
      </c>
      <c r="Y16" s="8" t="s">
        <v>37</v>
      </c>
      <c r="Z16" s="7" t="s">
        <v>34</v>
      </c>
      <c r="AA16" s="8" t="s">
        <v>35</v>
      </c>
      <c r="AB16" s="9">
        <f t="shared" si="0"/>
        <v>8.879250000000001E-2</v>
      </c>
    </row>
    <row r="17" spans="1:28" x14ac:dyDescent="0.35">
      <c r="A17" s="4">
        <v>4043</v>
      </c>
      <c r="B17" s="5" t="s">
        <v>89</v>
      </c>
      <c r="C17" s="6">
        <v>43647</v>
      </c>
      <c r="D17" s="7">
        <v>128</v>
      </c>
      <c r="E17" s="8" t="s">
        <v>47</v>
      </c>
      <c r="F17" s="7" t="s">
        <v>90</v>
      </c>
      <c r="G17" s="10" t="s">
        <v>91</v>
      </c>
      <c r="H17" s="7" t="str">
        <f>"000061"</f>
        <v>000061</v>
      </c>
      <c r="I17" s="6">
        <v>43031</v>
      </c>
      <c r="J17" s="7" t="str">
        <f>"000054"</f>
        <v>000054</v>
      </c>
      <c r="K17" s="6">
        <v>43109</v>
      </c>
      <c r="L17" s="7" t="str">
        <f>"000120"</f>
        <v>000120</v>
      </c>
      <c r="M17" s="6">
        <v>43110</v>
      </c>
      <c r="N17" s="7">
        <v>17</v>
      </c>
      <c r="O17" s="7" t="str">
        <f>"003039"</f>
        <v>003039</v>
      </c>
      <c r="P17" s="6">
        <v>43640</v>
      </c>
      <c r="Q17" s="11">
        <v>7.5933999999999999</v>
      </c>
      <c r="R17" s="11">
        <v>0.3322</v>
      </c>
      <c r="S17" s="11">
        <v>7.2611999999999997</v>
      </c>
      <c r="T17" s="7">
        <v>96</v>
      </c>
      <c r="U17" s="6">
        <v>43647</v>
      </c>
      <c r="V17" s="7">
        <v>9066581199</v>
      </c>
      <c r="W17" s="10" t="s">
        <v>92</v>
      </c>
      <c r="X17" s="7" t="s">
        <v>29</v>
      </c>
      <c r="Y17" s="10" t="s">
        <v>30</v>
      </c>
      <c r="Z17" s="7" t="s">
        <v>44</v>
      </c>
      <c r="AA17" s="10" t="s">
        <v>45</v>
      </c>
      <c r="AB17" s="11">
        <f t="shared" si="0"/>
        <v>7.5934000000000001E-2</v>
      </c>
    </row>
    <row r="18" spans="1:28" x14ac:dyDescent="0.35">
      <c r="A18" s="4">
        <v>4044</v>
      </c>
      <c r="B18" s="5" t="s">
        <v>89</v>
      </c>
      <c r="C18" s="6">
        <v>43647</v>
      </c>
      <c r="D18" s="7">
        <v>128</v>
      </c>
      <c r="E18" s="8" t="s">
        <v>47</v>
      </c>
      <c r="F18" s="7" t="s">
        <v>93</v>
      </c>
      <c r="G18" s="10" t="s">
        <v>94</v>
      </c>
      <c r="H18" s="7" t="str">
        <f>"000060"</f>
        <v>000060</v>
      </c>
      <c r="I18" s="6">
        <v>43031</v>
      </c>
      <c r="J18" s="7" t="str">
        <f>"000053"</f>
        <v>000053</v>
      </c>
      <c r="K18" s="6">
        <v>43109</v>
      </c>
      <c r="L18" s="7" t="str">
        <f>"000121"</f>
        <v>000121</v>
      </c>
      <c r="M18" s="6">
        <v>43110</v>
      </c>
      <c r="N18" s="7">
        <v>17</v>
      </c>
      <c r="O18" s="7" t="str">
        <f>"003040"</f>
        <v>003040</v>
      </c>
      <c r="P18" s="6">
        <v>43640</v>
      </c>
      <c r="Q18" s="11">
        <v>9.4932999999999996</v>
      </c>
      <c r="R18" s="11">
        <v>0.41510000000000002</v>
      </c>
      <c r="S18" s="11">
        <v>9.0782000000000007</v>
      </c>
      <c r="T18" s="7">
        <v>96</v>
      </c>
      <c r="U18" s="6">
        <v>43647</v>
      </c>
      <c r="V18" s="7">
        <v>9066581199</v>
      </c>
      <c r="W18" s="10" t="s">
        <v>95</v>
      </c>
      <c r="X18" s="7" t="s">
        <v>96</v>
      </c>
      <c r="Y18" s="10" t="s">
        <v>97</v>
      </c>
      <c r="Z18" s="7" t="s">
        <v>44</v>
      </c>
      <c r="AA18" s="10" t="s">
        <v>45</v>
      </c>
      <c r="AB18" s="11">
        <f t="shared" si="0"/>
        <v>9.493299999999999E-2</v>
      </c>
    </row>
    <row r="19" spans="1:28" x14ac:dyDescent="0.35">
      <c r="A19" s="4">
        <v>4045</v>
      </c>
      <c r="B19" s="5" t="s">
        <v>89</v>
      </c>
      <c r="C19" s="6">
        <v>43677</v>
      </c>
      <c r="D19" s="7">
        <v>128</v>
      </c>
      <c r="E19" s="8" t="s">
        <v>47</v>
      </c>
      <c r="F19" s="7" t="s">
        <v>98</v>
      </c>
      <c r="G19" s="10" t="s">
        <v>99</v>
      </c>
      <c r="H19" s="7" t="str">
        <f>"000129"</f>
        <v>000129</v>
      </c>
      <c r="I19" s="6">
        <v>43124</v>
      </c>
      <c r="J19" s="7" t="str">
        <f>"000040"</f>
        <v>000040</v>
      </c>
      <c r="K19" s="6">
        <v>43282</v>
      </c>
      <c r="L19" s="7" t="str">
        <f>"000104"</f>
        <v>000104</v>
      </c>
      <c r="M19" s="6">
        <v>43307</v>
      </c>
      <c r="N19" s="7">
        <v>18</v>
      </c>
      <c r="O19" s="7" t="str">
        <f>"004086"</f>
        <v>004086</v>
      </c>
      <c r="P19" s="6">
        <v>43672</v>
      </c>
      <c r="Q19" s="11">
        <v>14.9544</v>
      </c>
      <c r="R19" s="11">
        <v>1.367</v>
      </c>
      <c r="S19" s="11">
        <v>13.587400000000001</v>
      </c>
      <c r="T19" s="7">
        <v>136</v>
      </c>
      <c r="U19" s="6">
        <v>43677</v>
      </c>
      <c r="V19" s="7">
        <v>9900000000</v>
      </c>
      <c r="W19" s="10" t="s">
        <v>40</v>
      </c>
      <c r="X19" s="7" t="s">
        <v>100</v>
      </c>
      <c r="Y19" s="10" t="s">
        <v>101</v>
      </c>
      <c r="Z19" s="7" t="s">
        <v>44</v>
      </c>
      <c r="AA19" s="10" t="s">
        <v>45</v>
      </c>
      <c r="AB19" s="11">
        <f t="shared" si="0"/>
        <v>0.14954400000000001</v>
      </c>
    </row>
    <row r="20" spans="1:28" x14ac:dyDescent="0.35">
      <c r="A20" s="4">
        <v>4046</v>
      </c>
      <c r="B20" s="5" t="s">
        <v>102</v>
      </c>
      <c r="C20" s="6">
        <v>43685</v>
      </c>
      <c r="D20" s="7">
        <v>128</v>
      </c>
      <c r="E20" s="8" t="s">
        <v>47</v>
      </c>
      <c r="F20" s="7" t="s">
        <v>103</v>
      </c>
      <c r="G20" s="10" t="s">
        <v>104</v>
      </c>
      <c r="H20" s="7" t="str">
        <f>"000208"</f>
        <v>000208</v>
      </c>
      <c r="I20" s="6">
        <v>43151</v>
      </c>
      <c r="J20" s="7" t="str">
        <f>"000041"</f>
        <v>000041</v>
      </c>
      <c r="K20" s="6">
        <v>43282</v>
      </c>
      <c r="L20" s="7" t="str">
        <f>"000102"</f>
        <v>000102</v>
      </c>
      <c r="M20" s="6">
        <v>43307</v>
      </c>
      <c r="N20" s="7">
        <v>18</v>
      </c>
      <c r="O20" s="7" t="str">
        <f>"004267"</f>
        <v>004267</v>
      </c>
      <c r="P20" s="6">
        <v>43680</v>
      </c>
      <c r="Q20" s="11">
        <v>8.99</v>
      </c>
      <c r="R20" s="11">
        <v>0.77380000000000004</v>
      </c>
      <c r="S20" s="11">
        <v>8.2162000000000006</v>
      </c>
      <c r="T20" s="7">
        <v>145</v>
      </c>
      <c r="U20" s="6">
        <v>43685</v>
      </c>
      <c r="V20" s="7">
        <v>9900000000</v>
      </c>
      <c r="W20" s="10" t="s">
        <v>40</v>
      </c>
      <c r="X20" s="7" t="s">
        <v>105</v>
      </c>
      <c r="Y20" s="10" t="s">
        <v>106</v>
      </c>
      <c r="Z20" s="7" t="s">
        <v>44</v>
      </c>
      <c r="AA20" s="10" t="s">
        <v>45</v>
      </c>
      <c r="AB20" s="11">
        <f t="shared" si="0"/>
        <v>8.9900000000000008E-2</v>
      </c>
    </row>
    <row r="21" spans="1:28" x14ac:dyDescent="0.35">
      <c r="A21" s="4">
        <v>4047</v>
      </c>
      <c r="B21" s="5" t="s">
        <v>102</v>
      </c>
      <c r="C21" s="6">
        <v>43696</v>
      </c>
      <c r="D21" s="7">
        <v>128</v>
      </c>
      <c r="E21" s="8" t="s">
        <v>47</v>
      </c>
      <c r="F21" s="7" t="s">
        <v>107</v>
      </c>
      <c r="G21" s="10" t="s">
        <v>108</v>
      </c>
      <c r="H21" s="7" t="str">
        <f>"000185"</f>
        <v>000185</v>
      </c>
      <c r="I21" s="6">
        <v>43137</v>
      </c>
      <c r="J21" s="7" t="str">
        <f>"000104"</f>
        <v>000104</v>
      </c>
      <c r="K21" s="6">
        <v>43174</v>
      </c>
      <c r="L21" s="7" t="str">
        <f>"000221"</f>
        <v>000221</v>
      </c>
      <c r="M21" s="6">
        <v>43174</v>
      </c>
      <c r="N21" s="7">
        <v>18</v>
      </c>
      <c r="O21" s="7" t="str">
        <f>"004458"</f>
        <v>004458</v>
      </c>
      <c r="P21" s="6">
        <v>43691</v>
      </c>
      <c r="Q21" s="11">
        <v>49.848300000000002</v>
      </c>
      <c r="R21" s="11">
        <v>2.7429999999999999</v>
      </c>
      <c r="S21" s="11">
        <v>47.1053</v>
      </c>
      <c r="T21" s="7">
        <v>158</v>
      </c>
      <c r="U21" s="6">
        <v>43696</v>
      </c>
      <c r="V21" s="7">
        <v>9900000000</v>
      </c>
      <c r="W21" s="10" t="s">
        <v>40</v>
      </c>
      <c r="X21" s="7" t="s">
        <v>96</v>
      </c>
      <c r="Y21" s="10" t="s">
        <v>97</v>
      </c>
      <c r="Z21" s="7" t="s">
        <v>44</v>
      </c>
      <c r="AA21" s="10" t="s">
        <v>45</v>
      </c>
      <c r="AB21" s="11">
        <f t="shared" si="0"/>
        <v>0.49848300000000001</v>
      </c>
    </row>
    <row r="22" spans="1:28" x14ac:dyDescent="0.35">
      <c r="A22" s="4">
        <v>4048</v>
      </c>
      <c r="B22" s="5" t="s">
        <v>102</v>
      </c>
      <c r="C22" s="6">
        <v>43696</v>
      </c>
      <c r="D22" s="7">
        <v>128</v>
      </c>
      <c r="E22" s="8" t="s">
        <v>47</v>
      </c>
      <c r="F22" s="7" t="s">
        <v>109</v>
      </c>
      <c r="G22" s="10" t="s">
        <v>110</v>
      </c>
      <c r="H22" s="7" t="str">
        <f>"000184"</f>
        <v>000184</v>
      </c>
      <c r="I22" s="6">
        <v>43137</v>
      </c>
      <c r="J22" s="7" t="str">
        <f>"000105"</f>
        <v>000105</v>
      </c>
      <c r="K22" s="6">
        <v>43174</v>
      </c>
      <c r="L22" s="7" t="str">
        <f>"000222"</f>
        <v>000222</v>
      </c>
      <c r="M22" s="6">
        <v>43174</v>
      </c>
      <c r="N22" s="7">
        <v>18</v>
      </c>
      <c r="O22" s="7" t="str">
        <f>"004459"</f>
        <v>004459</v>
      </c>
      <c r="P22" s="6">
        <v>43691</v>
      </c>
      <c r="Q22" s="11">
        <v>49.736600000000003</v>
      </c>
      <c r="R22" s="11">
        <v>5.9702999999999999</v>
      </c>
      <c r="S22" s="11">
        <v>43.766300000000001</v>
      </c>
      <c r="T22" s="7">
        <v>158</v>
      </c>
      <c r="U22" s="6">
        <v>43696</v>
      </c>
      <c r="V22" s="7">
        <v>9900000000</v>
      </c>
      <c r="W22" s="10" t="s">
        <v>40</v>
      </c>
      <c r="X22" s="7" t="s">
        <v>96</v>
      </c>
      <c r="Y22" s="10" t="s">
        <v>97</v>
      </c>
      <c r="Z22" s="7" t="s">
        <v>44</v>
      </c>
      <c r="AA22" s="10" t="s">
        <v>45</v>
      </c>
      <c r="AB22" s="11">
        <f t="shared" si="0"/>
        <v>0.49736600000000003</v>
      </c>
    </row>
    <row r="23" spans="1:28" x14ac:dyDescent="0.35">
      <c r="A23" s="4">
        <v>4049</v>
      </c>
      <c r="B23" s="5" t="s">
        <v>102</v>
      </c>
      <c r="C23" s="6">
        <v>43698</v>
      </c>
      <c r="D23" s="7">
        <v>128</v>
      </c>
      <c r="E23" s="8" t="s">
        <v>47</v>
      </c>
      <c r="F23" s="7" t="s">
        <v>65</v>
      </c>
      <c r="G23" s="10" t="s">
        <v>66</v>
      </c>
      <c r="H23" s="7" t="str">
        <f>"000004"</f>
        <v>000004</v>
      </c>
      <c r="I23" s="6">
        <v>42931</v>
      </c>
      <c r="J23" s="7" t="str">
        <f>"000036"</f>
        <v>000036</v>
      </c>
      <c r="K23" s="6">
        <v>43685</v>
      </c>
      <c r="L23" s="7" t="str">
        <f>"000036"</f>
        <v>000036</v>
      </c>
      <c r="M23" s="6">
        <v>43685</v>
      </c>
      <c r="N23" s="7">
        <v>16</v>
      </c>
      <c r="O23" s="7" t="str">
        <f>"004657"</f>
        <v>004657</v>
      </c>
      <c r="P23" s="6">
        <v>43697</v>
      </c>
      <c r="Q23" s="11">
        <v>7.83019</v>
      </c>
      <c r="R23" s="11">
        <v>0.77405999999999997</v>
      </c>
      <c r="S23" s="11">
        <v>7.0561299999999996</v>
      </c>
      <c r="T23" s="7">
        <v>161</v>
      </c>
      <c r="U23" s="6">
        <v>43698</v>
      </c>
      <c r="V23" s="7">
        <v>9845007123</v>
      </c>
      <c r="W23" s="10" t="s">
        <v>46</v>
      </c>
      <c r="X23" s="7" t="s">
        <v>33</v>
      </c>
      <c r="Y23" s="10" t="s">
        <v>32</v>
      </c>
      <c r="Z23" s="7" t="s">
        <v>34</v>
      </c>
      <c r="AA23" s="10" t="s">
        <v>35</v>
      </c>
      <c r="AB23" s="11">
        <f t="shared" si="0"/>
        <v>7.8301899999999994E-2</v>
      </c>
    </row>
    <row r="24" spans="1:28" x14ac:dyDescent="0.35">
      <c r="A24" s="4">
        <v>4050</v>
      </c>
      <c r="B24" s="5" t="s">
        <v>111</v>
      </c>
      <c r="C24" s="6">
        <v>43721</v>
      </c>
      <c r="D24" s="7">
        <v>128</v>
      </c>
      <c r="E24" s="8" t="s">
        <v>47</v>
      </c>
      <c r="F24" s="7" t="s">
        <v>112</v>
      </c>
      <c r="G24" s="10" t="s">
        <v>113</v>
      </c>
      <c r="H24" s="7" t="str">
        <f>"000097"</f>
        <v>000097</v>
      </c>
      <c r="I24" s="6">
        <v>43428</v>
      </c>
      <c r="J24" s="7" t="str">
        <f>"000025"</f>
        <v>000025</v>
      </c>
      <c r="K24" s="6">
        <v>43663</v>
      </c>
      <c r="L24" s="7" t="str">
        <f>"000026"</f>
        <v>000026</v>
      </c>
      <c r="M24" s="6">
        <v>43663</v>
      </c>
      <c r="N24" s="7">
        <v>19</v>
      </c>
      <c r="O24" s="7" t="str">
        <f>"005125"</f>
        <v>005125</v>
      </c>
      <c r="P24" s="6">
        <v>43721</v>
      </c>
      <c r="Q24" s="11">
        <v>9.0590700000000002</v>
      </c>
      <c r="R24" s="11">
        <v>1.1476200000000001</v>
      </c>
      <c r="S24" s="11">
        <v>7.9114500000000003</v>
      </c>
      <c r="T24" s="7">
        <v>187</v>
      </c>
      <c r="U24" s="6">
        <v>43721</v>
      </c>
      <c r="V24" s="7">
        <v>9945535033</v>
      </c>
      <c r="W24" s="10" t="s">
        <v>114</v>
      </c>
      <c r="X24" s="7" t="s">
        <v>36</v>
      </c>
      <c r="Y24" s="10" t="s">
        <v>37</v>
      </c>
      <c r="Z24" s="7" t="s">
        <v>34</v>
      </c>
      <c r="AA24" s="10" t="s">
        <v>35</v>
      </c>
      <c r="AB24" s="11">
        <f t="shared" si="0"/>
        <v>9.0590699999999996E-2</v>
      </c>
    </row>
    <row r="25" spans="1:28" x14ac:dyDescent="0.35">
      <c r="A25" s="4">
        <v>4051</v>
      </c>
      <c r="B25" s="5" t="s">
        <v>115</v>
      </c>
      <c r="C25" s="6">
        <v>43749</v>
      </c>
      <c r="D25" s="4">
        <v>128</v>
      </c>
      <c r="E25" s="8" t="s">
        <v>47</v>
      </c>
      <c r="F25" s="7" t="s">
        <v>116</v>
      </c>
      <c r="G25" s="8" t="s">
        <v>117</v>
      </c>
      <c r="H25" s="7" t="str">
        <f>"000424"</f>
        <v>000424</v>
      </c>
      <c r="I25" s="6">
        <v>43280</v>
      </c>
      <c r="J25" s="7" t="str">
        <f>"000032"</f>
        <v>000032</v>
      </c>
      <c r="K25" s="6">
        <v>43724</v>
      </c>
      <c r="L25" s="7" t="str">
        <f>"000112"</f>
        <v>000112</v>
      </c>
      <c r="M25" s="6">
        <v>43732</v>
      </c>
      <c r="N25" s="7">
        <v>18</v>
      </c>
      <c r="O25" s="7" t="str">
        <f>"005693"</f>
        <v>005693</v>
      </c>
      <c r="P25" s="6">
        <v>43748</v>
      </c>
      <c r="Q25" s="9">
        <v>49.975499999999997</v>
      </c>
      <c r="R25" s="9">
        <v>5.6435700000000004</v>
      </c>
      <c r="S25" s="9">
        <v>44.33193</v>
      </c>
      <c r="T25" s="7">
        <v>13</v>
      </c>
      <c r="U25" s="6">
        <v>43749</v>
      </c>
      <c r="V25" s="7">
        <v>9900000000</v>
      </c>
      <c r="W25" s="8" t="s">
        <v>40</v>
      </c>
      <c r="X25" s="7" t="s">
        <v>118</v>
      </c>
      <c r="Y25" s="8" t="s">
        <v>119</v>
      </c>
      <c r="Z25" s="7" t="s">
        <v>44</v>
      </c>
      <c r="AA25" s="8" t="s">
        <v>45</v>
      </c>
      <c r="AB25" s="9">
        <v>0.49975499999999995</v>
      </c>
    </row>
    <row r="26" spans="1:28" x14ac:dyDescent="0.35">
      <c r="A26" s="4">
        <v>4052</v>
      </c>
      <c r="B26" s="5" t="s">
        <v>115</v>
      </c>
      <c r="C26" s="6">
        <v>43752</v>
      </c>
      <c r="D26" s="4">
        <v>128</v>
      </c>
      <c r="E26" s="8" t="s">
        <v>47</v>
      </c>
      <c r="F26" s="7" t="s">
        <v>120</v>
      </c>
      <c r="G26" s="8" t="s">
        <v>121</v>
      </c>
      <c r="H26" s="7" t="str">
        <f>"000084"</f>
        <v>000084</v>
      </c>
      <c r="I26" s="6">
        <v>41939</v>
      </c>
      <c r="J26" s="7" t="str">
        <f>"000422"</f>
        <v>000422</v>
      </c>
      <c r="K26" s="6">
        <v>41973</v>
      </c>
      <c r="L26" s="7" t="str">
        <f>"001157"</f>
        <v>001157</v>
      </c>
      <c r="M26" s="6">
        <v>41973</v>
      </c>
      <c r="N26" s="7">
        <v>14</v>
      </c>
      <c r="O26" s="7" t="str">
        <f>"006509"</f>
        <v>006509</v>
      </c>
      <c r="P26" s="6">
        <v>42744</v>
      </c>
      <c r="Q26" s="9">
        <v>1.0172699999999999</v>
      </c>
      <c r="R26" s="9">
        <v>0.1231</v>
      </c>
      <c r="S26" s="9">
        <v>0.89417000000000002</v>
      </c>
      <c r="T26" s="7">
        <v>13</v>
      </c>
      <c r="U26" s="6">
        <v>43752</v>
      </c>
      <c r="V26" s="7">
        <v>9986870032</v>
      </c>
      <c r="W26" s="8" t="s">
        <v>77</v>
      </c>
      <c r="X26" s="7" t="s">
        <v>29</v>
      </c>
      <c r="Y26" s="8" t="s">
        <v>30</v>
      </c>
      <c r="Z26" s="7" t="s">
        <v>44</v>
      </c>
      <c r="AA26" s="8" t="s">
        <v>45</v>
      </c>
      <c r="AB26" s="9">
        <v>1.01727E-2</v>
      </c>
    </row>
    <row r="27" spans="1:28" x14ac:dyDescent="0.35">
      <c r="A27" s="4">
        <v>4053</v>
      </c>
      <c r="B27" s="5" t="s">
        <v>115</v>
      </c>
      <c r="C27" s="6">
        <v>43752</v>
      </c>
      <c r="D27" s="4">
        <v>128</v>
      </c>
      <c r="E27" s="8" t="s">
        <v>47</v>
      </c>
      <c r="F27" s="7" t="s">
        <v>122</v>
      </c>
      <c r="G27" s="8" t="s">
        <v>123</v>
      </c>
      <c r="H27" s="7" t="str">
        <f>"000413"</f>
        <v>000413</v>
      </c>
      <c r="I27" s="6">
        <v>43217</v>
      </c>
      <c r="J27" s="7" t="str">
        <f>"000014"</f>
        <v>000014</v>
      </c>
      <c r="K27" s="6">
        <v>43217</v>
      </c>
      <c r="L27" s="7" t="str">
        <f>"000021"</f>
        <v>000021</v>
      </c>
      <c r="M27" s="6">
        <v>43218</v>
      </c>
      <c r="N27" s="7">
        <v>18</v>
      </c>
      <c r="O27" s="7" t="str">
        <f>"005546"</f>
        <v>005546</v>
      </c>
      <c r="P27" s="6">
        <v>43739</v>
      </c>
      <c r="Q27" s="9">
        <v>49.954900000000002</v>
      </c>
      <c r="R27" s="9">
        <v>4.9463999999999997</v>
      </c>
      <c r="S27" s="9">
        <v>45.008499999999998</v>
      </c>
      <c r="T27" s="7">
        <v>13</v>
      </c>
      <c r="U27" s="6">
        <v>43752</v>
      </c>
      <c r="V27" s="7">
        <v>9900000000</v>
      </c>
      <c r="W27" s="8" t="s">
        <v>40</v>
      </c>
      <c r="X27" s="7" t="s">
        <v>105</v>
      </c>
      <c r="Y27" s="8" t="s">
        <v>106</v>
      </c>
      <c r="Z27" s="7" t="s">
        <v>44</v>
      </c>
      <c r="AA27" s="8" t="s">
        <v>45</v>
      </c>
      <c r="AB27" s="9">
        <v>0.49954900000000002</v>
      </c>
    </row>
    <row r="28" spans="1:28" x14ac:dyDescent="0.35">
      <c r="A28" s="4">
        <v>4054</v>
      </c>
      <c r="B28" s="5" t="s">
        <v>115</v>
      </c>
      <c r="C28" s="6">
        <v>43752</v>
      </c>
      <c r="D28" s="4">
        <v>128</v>
      </c>
      <c r="E28" s="8" t="s">
        <v>47</v>
      </c>
      <c r="F28" s="7" t="s">
        <v>124</v>
      </c>
      <c r="G28" s="8" t="s">
        <v>125</v>
      </c>
      <c r="H28" s="7" t="str">
        <f>"000412"</f>
        <v>000412</v>
      </c>
      <c r="I28" s="6">
        <v>43217</v>
      </c>
      <c r="J28" s="7" t="str">
        <f>"000013"</f>
        <v>000013</v>
      </c>
      <c r="K28" s="6">
        <v>43217</v>
      </c>
      <c r="L28" s="7" t="str">
        <f>"000022"</f>
        <v>000022</v>
      </c>
      <c r="M28" s="6">
        <v>43218</v>
      </c>
      <c r="N28" s="7">
        <v>18</v>
      </c>
      <c r="O28" s="7" t="str">
        <f>"005547"</f>
        <v>005547</v>
      </c>
      <c r="P28" s="6">
        <v>43739</v>
      </c>
      <c r="Q28" s="9">
        <v>49.957799999999999</v>
      </c>
      <c r="R28" s="9">
        <v>6.4166999999999996</v>
      </c>
      <c r="S28" s="9">
        <v>43.5411</v>
      </c>
      <c r="T28" s="7">
        <v>13</v>
      </c>
      <c r="U28" s="6">
        <v>43752</v>
      </c>
      <c r="V28" s="7">
        <v>9900000000</v>
      </c>
      <c r="W28" s="8" t="s">
        <v>40</v>
      </c>
      <c r="X28" s="7" t="s">
        <v>105</v>
      </c>
      <c r="Y28" s="8" t="s">
        <v>106</v>
      </c>
      <c r="Z28" s="7" t="s">
        <v>44</v>
      </c>
      <c r="AA28" s="8" t="s">
        <v>45</v>
      </c>
      <c r="AB28" s="9">
        <v>0.49957799999999997</v>
      </c>
    </row>
    <row r="29" spans="1:28" x14ac:dyDescent="0.35">
      <c r="A29" s="4">
        <v>4055</v>
      </c>
      <c r="B29" s="5" t="s">
        <v>115</v>
      </c>
      <c r="C29" s="6">
        <v>43752</v>
      </c>
      <c r="D29" s="4">
        <v>128</v>
      </c>
      <c r="E29" s="8" t="s">
        <v>47</v>
      </c>
      <c r="F29" s="7" t="s">
        <v>126</v>
      </c>
      <c r="G29" s="8" t="s">
        <v>127</v>
      </c>
      <c r="H29" s="7" t="str">
        <f>"000212"</f>
        <v>000212</v>
      </c>
      <c r="I29" s="6">
        <v>43152</v>
      </c>
      <c r="J29" s="7" t="str">
        <f>"000012"</f>
        <v>000012</v>
      </c>
      <c r="K29" s="6">
        <v>43217</v>
      </c>
      <c r="L29" s="7" t="str">
        <f>"000023"</f>
        <v>000023</v>
      </c>
      <c r="M29" s="6">
        <v>43218</v>
      </c>
      <c r="N29" s="7">
        <v>18</v>
      </c>
      <c r="O29" s="7" t="str">
        <f>"005548"</f>
        <v>005548</v>
      </c>
      <c r="P29" s="6">
        <v>43739</v>
      </c>
      <c r="Q29" s="9">
        <v>49.973300000000002</v>
      </c>
      <c r="R29" s="9">
        <v>4.8982000000000001</v>
      </c>
      <c r="S29" s="9">
        <v>45.075099999999999</v>
      </c>
      <c r="T29" s="7">
        <v>13</v>
      </c>
      <c r="U29" s="6">
        <v>43752</v>
      </c>
      <c r="V29" s="7">
        <v>9900000000</v>
      </c>
      <c r="W29" s="8" t="s">
        <v>128</v>
      </c>
      <c r="X29" s="7" t="s">
        <v>105</v>
      </c>
      <c r="Y29" s="8" t="s">
        <v>106</v>
      </c>
      <c r="Z29" s="7" t="s">
        <v>44</v>
      </c>
      <c r="AA29" s="8" t="s">
        <v>45</v>
      </c>
      <c r="AB29" s="9">
        <v>0.49973300000000004</v>
      </c>
    </row>
    <row r="30" spans="1:28" x14ac:dyDescent="0.35">
      <c r="A30" s="4">
        <v>4056</v>
      </c>
      <c r="B30" s="5" t="s">
        <v>115</v>
      </c>
      <c r="C30" s="6">
        <v>43752</v>
      </c>
      <c r="D30" s="4">
        <v>128</v>
      </c>
      <c r="E30" s="8" t="s">
        <v>47</v>
      </c>
      <c r="F30" s="7" t="s">
        <v>129</v>
      </c>
      <c r="G30" s="8" t="s">
        <v>130</v>
      </c>
      <c r="H30" s="7" t="str">
        <f>"000211"</f>
        <v>000211</v>
      </c>
      <c r="I30" s="6">
        <v>43152</v>
      </c>
      <c r="J30" s="7" t="str">
        <f>"000010"</f>
        <v>000010</v>
      </c>
      <c r="K30" s="6">
        <v>43217</v>
      </c>
      <c r="L30" s="7" t="str">
        <f>"000024"</f>
        <v>000024</v>
      </c>
      <c r="M30" s="6">
        <v>43218</v>
      </c>
      <c r="N30" s="7">
        <v>18</v>
      </c>
      <c r="O30" s="7" t="str">
        <f>"005549"</f>
        <v>005549</v>
      </c>
      <c r="P30" s="6">
        <v>43739</v>
      </c>
      <c r="Q30" s="9">
        <v>49.973300000000002</v>
      </c>
      <c r="R30" s="9">
        <v>4.9181999999999997</v>
      </c>
      <c r="S30" s="9">
        <v>45.055100000000003</v>
      </c>
      <c r="T30" s="7">
        <v>13</v>
      </c>
      <c r="U30" s="6">
        <v>43752</v>
      </c>
      <c r="V30" s="7">
        <v>9900000000</v>
      </c>
      <c r="W30" s="8" t="s">
        <v>40</v>
      </c>
      <c r="X30" s="7" t="s">
        <v>105</v>
      </c>
      <c r="Y30" s="8" t="s">
        <v>106</v>
      </c>
      <c r="Z30" s="7" t="s">
        <v>44</v>
      </c>
      <c r="AA30" s="8" t="s">
        <v>45</v>
      </c>
      <c r="AB30" s="9">
        <v>0.49973300000000004</v>
      </c>
    </row>
    <row r="31" spans="1:28" x14ac:dyDescent="0.35">
      <c r="A31" s="4">
        <v>4057</v>
      </c>
      <c r="B31" s="5" t="s">
        <v>115</v>
      </c>
      <c r="C31" s="6">
        <v>43752</v>
      </c>
      <c r="D31" s="4">
        <v>128</v>
      </c>
      <c r="E31" s="8" t="s">
        <v>47</v>
      </c>
      <c r="F31" s="7" t="s">
        <v>131</v>
      </c>
      <c r="G31" s="8" t="s">
        <v>132</v>
      </c>
      <c r="H31" s="7" t="str">
        <f>"000302"</f>
        <v>000302</v>
      </c>
      <c r="I31" s="6">
        <v>42055</v>
      </c>
      <c r="J31" s="7" t="str">
        <f>"000011"</f>
        <v>000011</v>
      </c>
      <c r="K31" s="6">
        <v>43217</v>
      </c>
      <c r="L31" s="7" t="str">
        <f>"000025"</f>
        <v>000025</v>
      </c>
      <c r="M31" s="6">
        <v>43218</v>
      </c>
      <c r="N31" s="7">
        <v>15</v>
      </c>
      <c r="O31" s="7" t="str">
        <f>"005550"</f>
        <v>005550</v>
      </c>
      <c r="P31" s="6">
        <v>43739</v>
      </c>
      <c r="Q31" s="9">
        <v>18.954499999999999</v>
      </c>
      <c r="R31" s="9">
        <v>1.8056000000000001</v>
      </c>
      <c r="S31" s="9">
        <v>17.148900000000001</v>
      </c>
      <c r="T31" s="7">
        <v>13</v>
      </c>
      <c r="U31" s="6">
        <v>43752</v>
      </c>
      <c r="V31" s="7">
        <v>9900000000</v>
      </c>
      <c r="W31" s="8" t="s">
        <v>40</v>
      </c>
      <c r="X31" s="7" t="s">
        <v>133</v>
      </c>
      <c r="Y31" s="8" t="s">
        <v>134</v>
      </c>
      <c r="Z31" s="7" t="s">
        <v>44</v>
      </c>
      <c r="AA31" s="8" t="s">
        <v>45</v>
      </c>
      <c r="AB31" s="9">
        <v>0.18954499999999999</v>
      </c>
    </row>
    <row r="32" spans="1:28" x14ac:dyDescent="0.35">
      <c r="A32" s="4">
        <v>4058</v>
      </c>
      <c r="B32" s="5" t="s">
        <v>115</v>
      </c>
      <c r="C32" s="6">
        <v>43757</v>
      </c>
      <c r="D32" s="4">
        <v>128</v>
      </c>
      <c r="E32" s="8" t="s">
        <v>47</v>
      </c>
      <c r="F32" s="7" t="s">
        <v>120</v>
      </c>
      <c r="G32" s="8" t="s">
        <v>121</v>
      </c>
      <c r="H32" s="7" t="str">
        <f>"000084"</f>
        <v>000084</v>
      </c>
      <c r="I32" s="6">
        <v>41939</v>
      </c>
      <c r="J32" s="7" t="str">
        <f>"000422"</f>
        <v>000422</v>
      </c>
      <c r="K32" s="6">
        <v>41973</v>
      </c>
      <c r="L32" s="7" t="str">
        <f>"001157"</f>
        <v>001157</v>
      </c>
      <c r="M32" s="6">
        <v>41973</v>
      </c>
      <c r="N32" s="7">
        <v>14</v>
      </c>
      <c r="O32" s="7" t="str">
        <f>"006509"</f>
        <v>006509</v>
      </c>
      <c r="P32" s="6">
        <v>42744</v>
      </c>
      <c r="Q32" s="9">
        <v>2.0622400000000001</v>
      </c>
      <c r="R32" s="9">
        <v>0.22858000000000001</v>
      </c>
      <c r="S32" s="9">
        <v>1.8336600000000001</v>
      </c>
      <c r="T32" s="7">
        <v>13</v>
      </c>
      <c r="U32" s="6">
        <v>43757</v>
      </c>
      <c r="V32" s="7">
        <v>9986870032</v>
      </c>
      <c r="W32" s="8" t="s">
        <v>77</v>
      </c>
      <c r="X32" s="7" t="s">
        <v>29</v>
      </c>
      <c r="Y32" s="8" t="s">
        <v>30</v>
      </c>
      <c r="Z32" s="7" t="s">
        <v>44</v>
      </c>
      <c r="AA32" s="8" t="s">
        <v>45</v>
      </c>
      <c r="AB32" s="9">
        <v>2.0622399999999999E-2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2020-01-30T06:31:55Z</dcterms:modified>
</cp:coreProperties>
</file>