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" l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<sst xmlns="http://schemas.openxmlformats.org/spreadsheetml/2006/main" count="406" uniqueCount="115">
  <si>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</si>
  <si>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</si>
  <si>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</si>
  <si>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</si>
  <si>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</si>
  <si>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</si>
  <si>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</si>
  <si>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</si>
  <si>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</si>
  <si>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</si>
  <si>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</si>
  <si>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</si>
  <si>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</si>
  <si>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</si>
  <si>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</si>
  <si>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</si>
  <si>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</si>
  <si>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</si>
  <si>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</si>
  <si>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</si>
  <si>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</si>
  <si>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</si>
  <si>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</si>
  <si>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</si>
  <si>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</si>
  <si>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</si>
  <si>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</si>
  <si>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</si>
  <si>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</si>
  <si>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May</t>
  </si>
  <si>
    <t>M and R to Street Lights - Replacement of Burnt Bulbs etc. (Package)</t>
  </si>
  <si>
    <t>P0300</t>
  </si>
  <si>
    <t>P2178</t>
  </si>
  <si>
    <t>Works sanctioned by Dy. Mayor</t>
  </si>
  <si>
    <t>Jnana Bharathi Ward</t>
  </si>
  <si>
    <t>129-16-000005</t>
  </si>
  <si>
    <t>Operation and Maintenance of Street Light System in Ward No.129-Jnanabharathi(P-Jnanajyothinagara) Package R22 of RajarajeshwariNagar Zone.</t>
  </si>
  <si>
    <t>Ganga Enterprises Prop. S.N Pradeep Kumar</t>
  </si>
  <si>
    <t>ddo009</t>
  </si>
  <si>
    <t xml:space="preserve"> Executive Engineer (Electrical) Rajarajeshwari Nagar Zone</t>
  </si>
  <si>
    <t>129-16-000003</t>
  </si>
  <si>
    <t>Operation and Maintenance of Street Light System in Ward No.129-Jnanabharathi(P-Papareddy palya) Package R20 of RajarajeshwariNagar Zone.</t>
  </si>
  <si>
    <t>M/S Ganga Enterprises Prop:S N Pradeep Kumar</t>
  </si>
  <si>
    <t>129-16-000002</t>
  </si>
  <si>
    <t>Operation and Maintenance of Street Light System in Ward No.129-Jnanabharathi(P-Annapoorneshwarinagar) Package R19 of RajarajeshwariNagar Zone.</t>
  </si>
  <si>
    <t>Ganga Enterprises Prop S.N Pradeep Kumar</t>
  </si>
  <si>
    <t>129-16-000004</t>
  </si>
  <si>
    <t>Operation and Maintenance of Street Light System in Ward No.129-Jnanabharathi(P-Mallathahalli) Package R21 of RajarajeshwariNagar Zone.</t>
  </si>
  <si>
    <t>129-17-000003</t>
  </si>
  <si>
    <t>Construction of water purifier unit at Mallathahalli surrounding area in ward no 129</t>
  </si>
  <si>
    <t>Karnataka Rural Infrastructure Development Ltd</t>
  </si>
  <si>
    <t>ddo008</t>
  </si>
  <si>
    <t xml:space="preserve"> Executive Engineer (Project) Rajarajeshwari Nagar Zone</t>
  </si>
  <si>
    <t>July</t>
  </si>
  <si>
    <t>129-17-000015</t>
  </si>
  <si>
    <t>Consultancy services for Construction, supervision, Project Management and Quality control for the work of Improvements to Roads and drains of Annapurneshwari layout and surrounding area in ward no 129</t>
  </si>
  <si>
    <t>Civil Experts Consultants and Testing Centre</t>
  </si>
  <si>
    <t>P3075</t>
  </si>
  <si>
    <t>Special comprehensive development works in Bangalore city (Bangalore city in charge Minister Discretionary Grants)</t>
  </si>
  <si>
    <t>ddo010</t>
  </si>
  <si>
    <t xml:space="preserve"> Assistant Executive Engineer Rajarajeshwari Nagar Sub Division</t>
  </si>
  <si>
    <t>129-16-000008</t>
  </si>
  <si>
    <t>Providing Name Stickers and New Name Boards in ward no 129</t>
  </si>
  <si>
    <t>R Prakash</t>
  </si>
  <si>
    <t>P1771</t>
  </si>
  <si>
    <t>Zone Works - POW Works</t>
  </si>
  <si>
    <t>August</t>
  </si>
  <si>
    <t>129-17-000013</t>
  </si>
  <si>
    <t>Consultancy Services for Preparation Detailed Project Report for the work of Improvements to Roads and drains of Chanadan Badavane and Bhyraveshwara Badavane and surrounding area in ward no 129</t>
  </si>
  <si>
    <t>M/s, Civil Expert Consultants &amp; testing Center,</t>
  </si>
  <si>
    <t>September</t>
  </si>
  <si>
    <t>129-16-000030</t>
  </si>
  <si>
    <t>Construction of Indoor stadium at NGEF layout adjacent to BWSSB Water Tank in W N 129</t>
  </si>
  <si>
    <t>Nandish Associates</t>
  </si>
  <si>
    <t>P3089</t>
  </si>
  <si>
    <t>Special Development works in 7 CMC and 1 TMC area in BBMP</t>
  </si>
  <si>
    <t>129-18-000018</t>
  </si>
  <si>
    <t>Improvements and developments and other works at Health Layout (opp. Play ground) in ward no 129.</t>
  </si>
  <si>
    <t xml:space="preserve">Raghavendra Prop. Om Sri Manjunatha Electricals </t>
  </si>
  <si>
    <t>P3350</t>
  </si>
  <si>
    <t>Developmental works at Yeshwanpura, RR Nagar, K.R Pura Assembly Constituency Rs.15.00 Cr Each</t>
  </si>
  <si>
    <t>129-18-000007</t>
  </si>
  <si>
    <t>Providing Electrical Lighting to MPM layout Park in ward No 129 RR Nagar Zone</t>
  </si>
  <si>
    <t>Sri. Nanjundeshwara Construction,</t>
  </si>
  <si>
    <t>129-18-000002</t>
  </si>
  <si>
    <t>Providing Consultancy Services for Construction supervision project management Service including Proof Checking and Quality control for the Work of Improvements and Other Development of Park in Ward No.129(17 Parks)</t>
  </si>
  <si>
    <t>129-18-000008</t>
  </si>
  <si>
    <t>Improvements and Developments and other works at Kuvempu Park D Group layout Phase-1 in ward no 129.</t>
  </si>
  <si>
    <t>129-18-000016</t>
  </si>
  <si>
    <t>Providing Electrical Lighting to RHCS layout (Near D- Group layout) in ward No 129 RR Nagar Zone</t>
  </si>
  <si>
    <t xml:space="preserve">Sri. Nanjundeshwara Construction </t>
  </si>
  <si>
    <t>129-18-000010</t>
  </si>
  <si>
    <t>Providing Electrical Lighting to 14th Block Park in ward No 129 RR Nagar Zone</t>
  </si>
  <si>
    <t>Ganga Enterprises</t>
  </si>
  <si>
    <t>129-18-000011</t>
  </si>
  <si>
    <t>Improvements and Developments and other works at 14th block Park (near 3rd Main) in ward no 129.</t>
  </si>
  <si>
    <t>129-18-000005</t>
  </si>
  <si>
    <t>Providing Electrical Lighting at NGEF Layout Park in ward no 129.</t>
  </si>
  <si>
    <t>129-18-000014</t>
  </si>
  <si>
    <t>Improvements and Developments to Park (behind) Horticulture office) 4th main road Annapoorneshwarinagara in ward no 129.</t>
  </si>
  <si>
    <t>October</t>
  </si>
  <si>
    <t>129-15-000034</t>
  </si>
  <si>
    <t xml:space="preserve">Construction of Dialysis Center Building in ward No-73 and Ward No-129 </t>
  </si>
  <si>
    <t>M/s Professional Global Infrastructures Pvt.Ltd,</t>
  </si>
  <si>
    <t>129-18-000006</t>
  </si>
  <si>
    <t>Improvements and Developments and other works at NGEF Layout (BHEL) Park in ward no 129.</t>
  </si>
  <si>
    <t>November</t>
  </si>
  <si>
    <t>129-18-000009</t>
  </si>
  <si>
    <t>Improvements and Developments and other works at Kuvempu Park D Group layout Phase-11 in ward no 129.</t>
  </si>
  <si>
    <t>Sri Nanjundeshwara Construction</t>
  </si>
  <si>
    <t>December</t>
  </si>
  <si>
    <t>129-18-000023</t>
  </si>
  <si>
    <t>Construction of Sump tank and other Works in Parks in Ward no 129 in RR Nagar Zone</t>
  </si>
  <si>
    <t>P3209</t>
  </si>
  <si>
    <t>Water Facilities in BBMP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</si>
</sst>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workbookViewId="0">
      <selection activeCell="A2" sqref="A2:XFD43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4" max="4" width="8.08984375" bestFit="1" customWidth="1"/>
    <col min="5" max="5" width="16.269531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4059</v>
      </c>
      <c r="B2" s="5" t="s">
        <v>28</v>
      </c>
      <c r="C2" s="6">
        <v>43575</v>
      </c>
      <c r="D2" s="7">
        <v>129</v>
      </c>
      <c r="E2" s="8" t="s">
        <v>34</v>
      </c>
      <c r="F2" s="7" t="s">
        <v>35</v>
      </c>
      <c r="G2" s="8" t="s">
        <v>36</v>
      </c>
      <c r="H2" s="7" t="str">
        <f>"00041A"</f>
        <v>00041A</v>
      </c>
      <c r="I2" s="6">
        <v>42794</v>
      </c>
      <c r="J2" s="7" t="str">
        <f>"000014"</f>
        <v>000014</v>
      </c>
      <c r="K2" s="6">
        <v>43585</v>
      </c>
      <c r="L2" s="7" t="str">
        <f>"000014"</f>
        <v>000014</v>
      </c>
      <c r="M2" s="6">
        <v>43585</v>
      </c>
      <c r="N2" s="7">
        <v>16</v>
      </c>
      <c r="O2" s="7" t="str">
        <f>""</f>
        <v/>
      </c>
      <c r="P2" s="6"/>
      <c r="Q2" s="9">
        <v>4.23834</v>
      </c>
      <c r="R2" s="9">
        <v>0.37853999999999999</v>
      </c>
      <c r="S2" s="9">
        <v>3.8597999999999999</v>
      </c>
      <c r="T2" s="7">
        <v>20</v>
      </c>
      <c r="U2" s="6">
        <v>43575</v>
      </c>
      <c r="V2" s="7">
        <v>9620096296</v>
      </c>
      <c r="W2" s="8" t="s">
        <v>37</v>
      </c>
      <c r="X2" s="7" t="s">
        <v>31</v>
      </c>
      <c r="Y2" s="8" t="s">
        <v>30</v>
      </c>
      <c r="Z2" s="7" t="s">
        <v>38</v>
      </c>
      <c r="AA2" s="8" t="s">
        <v>39</v>
      </c>
      <c r="AB2" s="9">
        <f t="shared" ref="AB2:AB32" si="0">Q2/100</f>
        <v>4.2383400000000002E-2</v>
      </c>
    </row>
    <row r="3" spans="1:28" x14ac:dyDescent="0.35">
      <c r="A3" s="4">
        <v>4060</v>
      </c>
      <c r="B3" s="5" t="s">
        <v>28</v>
      </c>
      <c r="C3" s="6">
        <v>43575</v>
      </c>
      <c r="D3" s="7">
        <v>129</v>
      </c>
      <c r="E3" s="8" t="s">
        <v>34</v>
      </c>
      <c r="F3" s="7" t="s">
        <v>40</v>
      </c>
      <c r="G3" s="8" t="s">
        <v>41</v>
      </c>
      <c r="H3" s="7" t="str">
        <f>"000046"</f>
        <v>000046</v>
      </c>
      <c r="I3" s="6">
        <v>42795</v>
      </c>
      <c r="J3" s="7" t="str">
        <f>"000015"</f>
        <v>000015</v>
      </c>
      <c r="K3" s="6">
        <v>43585</v>
      </c>
      <c r="L3" s="7" t="str">
        <f>"000015"</f>
        <v>000015</v>
      </c>
      <c r="M3" s="6">
        <v>43585</v>
      </c>
      <c r="N3" s="7">
        <v>16</v>
      </c>
      <c r="O3" s="7" t="str">
        <f>""</f>
        <v/>
      </c>
      <c r="P3" s="6"/>
      <c r="Q3" s="9">
        <v>4.8833700000000002</v>
      </c>
      <c r="R3" s="9">
        <v>0.41797000000000001</v>
      </c>
      <c r="S3" s="9">
        <v>4.4653999999999998</v>
      </c>
      <c r="T3" s="7">
        <v>20</v>
      </c>
      <c r="U3" s="6">
        <v>43575</v>
      </c>
      <c r="V3" s="7">
        <v>9620096296</v>
      </c>
      <c r="W3" s="8" t="s">
        <v>42</v>
      </c>
      <c r="X3" s="7" t="s">
        <v>31</v>
      </c>
      <c r="Y3" s="8" t="s">
        <v>30</v>
      </c>
      <c r="Z3" s="7" t="s">
        <v>38</v>
      </c>
      <c r="AA3" s="8" t="s">
        <v>39</v>
      </c>
      <c r="AB3" s="9">
        <f t="shared" si="0"/>
        <v>4.8833700000000001E-2</v>
      </c>
    </row>
    <row r="4" spans="1:28" x14ac:dyDescent="0.35">
      <c r="A4" s="4">
        <v>4061</v>
      </c>
      <c r="B4" s="5" t="s">
        <v>28</v>
      </c>
      <c r="C4" s="6">
        <v>43575</v>
      </c>
      <c r="D4" s="7">
        <v>129</v>
      </c>
      <c r="E4" s="8" t="s">
        <v>34</v>
      </c>
      <c r="F4" s="7" t="s">
        <v>43</v>
      </c>
      <c r="G4" s="8" t="s">
        <v>44</v>
      </c>
      <c r="H4" s="7" t="str">
        <f>"000039"</f>
        <v>000039</v>
      </c>
      <c r="I4" s="6">
        <v>42794</v>
      </c>
      <c r="J4" s="7" t="str">
        <f>"000017"</f>
        <v>000017</v>
      </c>
      <c r="K4" s="6">
        <v>43585</v>
      </c>
      <c r="L4" s="7" t="str">
        <f>"000017"</f>
        <v>000017</v>
      </c>
      <c r="M4" s="6">
        <v>43585</v>
      </c>
      <c r="N4" s="7">
        <v>16</v>
      </c>
      <c r="O4" s="7" t="str">
        <f>""</f>
        <v/>
      </c>
      <c r="P4" s="6"/>
      <c r="Q4" s="9">
        <v>4.1224800000000004</v>
      </c>
      <c r="R4" s="9">
        <v>0.37145</v>
      </c>
      <c r="S4" s="9">
        <v>3.7510300000000001</v>
      </c>
      <c r="T4" s="7">
        <v>20</v>
      </c>
      <c r="U4" s="6">
        <v>43575</v>
      </c>
      <c r="V4" s="7">
        <v>9620096296</v>
      </c>
      <c r="W4" s="8" t="s">
        <v>45</v>
      </c>
      <c r="X4" s="7" t="s">
        <v>31</v>
      </c>
      <c r="Y4" s="8" t="s">
        <v>30</v>
      </c>
      <c r="Z4" s="7" t="s">
        <v>38</v>
      </c>
      <c r="AA4" s="8" t="s">
        <v>39</v>
      </c>
      <c r="AB4" s="9">
        <f t="shared" si="0"/>
        <v>4.1224800000000006E-2</v>
      </c>
    </row>
    <row r="5" spans="1:28" x14ac:dyDescent="0.35">
      <c r="A5" s="4">
        <v>4062</v>
      </c>
      <c r="B5" s="5" t="s">
        <v>28</v>
      </c>
      <c r="C5" s="6">
        <v>43575</v>
      </c>
      <c r="D5" s="7">
        <v>129</v>
      </c>
      <c r="E5" s="8" t="s">
        <v>34</v>
      </c>
      <c r="F5" s="7" t="s">
        <v>46</v>
      </c>
      <c r="G5" s="8" t="s">
        <v>47</v>
      </c>
      <c r="H5" s="7" t="str">
        <f>"00040A"</f>
        <v>00040A</v>
      </c>
      <c r="I5" s="6">
        <v>42794</v>
      </c>
      <c r="J5" s="7" t="str">
        <f>"000016"</f>
        <v>000016</v>
      </c>
      <c r="K5" s="6">
        <v>43585</v>
      </c>
      <c r="L5" s="7" t="str">
        <f>"000016"</f>
        <v>000016</v>
      </c>
      <c r="M5" s="6">
        <v>43585</v>
      </c>
      <c r="N5" s="7">
        <v>16</v>
      </c>
      <c r="O5" s="7" t="str">
        <f>""</f>
        <v/>
      </c>
      <c r="P5" s="6"/>
      <c r="Q5" s="9">
        <v>4.4538200000000003</v>
      </c>
      <c r="R5" s="9">
        <v>0.39173000000000002</v>
      </c>
      <c r="S5" s="9">
        <v>4.0620900000000004</v>
      </c>
      <c r="T5" s="7">
        <v>20</v>
      </c>
      <c r="U5" s="6">
        <v>43575</v>
      </c>
      <c r="V5" s="7">
        <v>9620096296</v>
      </c>
      <c r="W5" s="8" t="s">
        <v>37</v>
      </c>
      <c r="X5" s="7" t="s">
        <v>31</v>
      </c>
      <c r="Y5" s="8" t="s">
        <v>30</v>
      </c>
      <c r="Z5" s="7" t="s">
        <v>38</v>
      </c>
      <c r="AA5" s="8" t="s">
        <v>39</v>
      </c>
      <c r="AB5" s="9">
        <f t="shared" si="0"/>
        <v>4.45382E-2</v>
      </c>
    </row>
    <row r="6" spans="1:28" x14ac:dyDescent="0.35">
      <c r="A6" s="4">
        <v>4063</v>
      </c>
      <c r="B6" s="5" t="s">
        <v>28</v>
      </c>
      <c r="C6" s="6">
        <v>43575</v>
      </c>
      <c r="D6" s="7">
        <v>129</v>
      </c>
      <c r="E6" s="8" t="s">
        <v>34</v>
      </c>
      <c r="F6" s="7" t="s">
        <v>40</v>
      </c>
      <c r="G6" s="8" t="s">
        <v>41</v>
      </c>
      <c r="H6" s="7" t="str">
        <f>"000046"</f>
        <v>000046</v>
      </c>
      <c r="I6" s="6">
        <v>42795</v>
      </c>
      <c r="J6" s="7" t="str">
        <f>"000015"</f>
        <v>000015</v>
      </c>
      <c r="K6" s="6">
        <v>43585</v>
      </c>
      <c r="L6" s="7" t="str">
        <f>"000015"</f>
        <v>000015</v>
      </c>
      <c r="M6" s="6">
        <v>43585</v>
      </c>
      <c r="N6" s="7">
        <v>16</v>
      </c>
      <c r="O6" s="7" t="str">
        <f>""</f>
        <v/>
      </c>
      <c r="P6" s="6"/>
      <c r="Q6" s="9">
        <v>3.2555800000000001</v>
      </c>
      <c r="R6" s="9">
        <v>0.44139</v>
      </c>
      <c r="S6" s="9">
        <v>2.81419</v>
      </c>
      <c r="T6" s="7">
        <v>20</v>
      </c>
      <c r="U6" s="6">
        <v>43575</v>
      </c>
      <c r="V6" s="7">
        <v>9620096296</v>
      </c>
      <c r="W6" s="8" t="s">
        <v>42</v>
      </c>
      <c r="X6" s="7" t="s">
        <v>31</v>
      </c>
      <c r="Y6" s="8" t="s">
        <v>30</v>
      </c>
      <c r="Z6" s="7" t="s">
        <v>38</v>
      </c>
      <c r="AA6" s="8" t="s">
        <v>39</v>
      </c>
      <c r="AB6" s="9">
        <f t="shared" si="0"/>
        <v>3.2555800000000003E-2</v>
      </c>
    </row>
    <row r="7" spans="1:28" x14ac:dyDescent="0.35">
      <c r="A7" s="4">
        <v>4064</v>
      </c>
      <c r="B7" s="5" t="s">
        <v>28</v>
      </c>
      <c r="C7" s="6">
        <v>43575</v>
      </c>
      <c r="D7" s="7">
        <v>129</v>
      </c>
      <c r="E7" s="8" t="s">
        <v>34</v>
      </c>
      <c r="F7" s="7" t="s">
        <v>35</v>
      </c>
      <c r="G7" s="8" t="s">
        <v>36</v>
      </c>
      <c r="H7" s="7" t="str">
        <f>"00041A"</f>
        <v>00041A</v>
      </c>
      <c r="I7" s="6">
        <v>42794</v>
      </c>
      <c r="J7" s="7" t="str">
        <f>"000014"</f>
        <v>000014</v>
      </c>
      <c r="K7" s="6">
        <v>43585</v>
      </c>
      <c r="L7" s="7" t="str">
        <f>"000014"</f>
        <v>000014</v>
      </c>
      <c r="M7" s="6">
        <v>43585</v>
      </c>
      <c r="N7" s="7">
        <v>16</v>
      </c>
      <c r="O7" s="7" t="str">
        <f>""</f>
        <v/>
      </c>
      <c r="P7" s="6"/>
      <c r="Q7" s="9">
        <v>2.8255300000000001</v>
      </c>
      <c r="R7" s="9">
        <v>0.39365</v>
      </c>
      <c r="S7" s="9">
        <v>2.43188</v>
      </c>
      <c r="T7" s="7">
        <v>20</v>
      </c>
      <c r="U7" s="6">
        <v>43575</v>
      </c>
      <c r="V7" s="7">
        <v>9620096296</v>
      </c>
      <c r="W7" s="8" t="s">
        <v>37</v>
      </c>
      <c r="X7" s="7" t="s">
        <v>31</v>
      </c>
      <c r="Y7" s="8" t="s">
        <v>30</v>
      </c>
      <c r="Z7" s="7" t="s">
        <v>38</v>
      </c>
      <c r="AA7" s="8" t="s">
        <v>39</v>
      </c>
      <c r="AB7" s="9">
        <f t="shared" si="0"/>
        <v>2.8255300000000001E-2</v>
      </c>
    </row>
    <row r="8" spans="1:28" x14ac:dyDescent="0.35">
      <c r="A8" s="4">
        <v>4065</v>
      </c>
      <c r="B8" s="5" t="s">
        <v>28</v>
      </c>
      <c r="C8" s="6">
        <v>43575</v>
      </c>
      <c r="D8" s="7">
        <v>129</v>
      </c>
      <c r="E8" s="8" t="s">
        <v>34</v>
      </c>
      <c r="F8" s="7" t="s">
        <v>46</v>
      </c>
      <c r="G8" s="8" t="s">
        <v>47</v>
      </c>
      <c r="H8" s="7" t="str">
        <f>"00040A"</f>
        <v>00040A</v>
      </c>
      <c r="I8" s="6">
        <v>42794</v>
      </c>
      <c r="J8" s="7" t="str">
        <f>"000016"</f>
        <v>000016</v>
      </c>
      <c r="K8" s="6">
        <v>43585</v>
      </c>
      <c r="L8" s="7" t="str">
        <f>"000016"</f>
        <v>000016</v>
      </c>
      <c r="M8" s="6">
        <v>43585</v>
      </c>
      <c r="N8" s="7">
        <v>16</v>
      </c>
      <c r="O8" s="7" t="str">
        <f>""</f>
        <v/>
      </c>
      <c r="P8" s="6"/>
      <c r="Q8" s="9">
        <v>2.9692099999999999</v>
      </c>
      <c r="R8" s="9">
        <v>0.40958</v>
      </c>
      <c r="S8" s="9">
        <v>2.5596299999999998</v>
      </c>
      <c r="T8" s="7">
        <v>20</v>
      </c>
      <c r="U8" s="6">
        <v>43575</v>
      </c>
      <c r="V8" s="7">
        <v>9620096296</v>
      </c>
      <c r="W8" s="8" t="s">
        <v>37</v>
      </c>
      <c r="X8" s="7" t="s">
        <v>31</v>
      </c>
      <c r="Y8" s="8" t="s">
        <v>30</v>
      </c>
      <c r="Z8" s="7" t="s">
        <v>38</v>
      </c>
      <c r="AA8" s="8" t="s">
        <v>39</v>
      </c>
      <c r="AB8" s="9">
        <f t="shared" si="0"/>
        <v>2.9692099999999999E-2</v>
      </c>
    </row>
    <row r="9" spans="1:28" x14ac:dyDescent="0.35">
      <c r="A9" s="4">
        <v>4066</v>
      </c>
      <c r="B9" s="5" t="s">
        <v>28</v>
      </c>
      <c r="C9" s="6">
        <v>43575</v>
      </c>
      <c r="D9" s="7">
        <v>129</v>
      </c>
      <c r="E9" s="8" t="s">
        <v>34</v>
      </c>
      <c r="F9" s="7" t="s">
        <v>43</v>
      </c>
      <c r="G9" s="8" t="s">
        <v>44</v>
      </c>
      <c r="H9" s="7" t="str">
        <f>"000039"</f>
        <v>000039</v>
      </c>
      <c r="I9" s="6">
        <v>42794</v>
      </c>
      <c r="J9" s="7" t="str">
        <f>"000017"</f>
        <v>000017</v>
      </c>
      <c r="K9" s="6">
        <v>43585</v>
      </c>
      <c r="L9" s="7" t="str">
        <f>"000017"</f>
        <v>000017</v>
      </c>
      <c r="M9" s="6">
        <v>43585</v>
      </c>
      <c r="N9" s="7">
        <v>16</v>
      </c>
      <c r="O9" s="7" t="str">
        <f>""</f>
        <v/>
      </c>
      <c r="P9" s="6"/>
      <c r="Q9" s="9">
        <v>2.7483200000000001</v>
      </c>
      <c r="R9" s="9">
        <v>0.38507000000000002</v>
      </c>
      <c r="S9" s="9">
        <v>2.3632499999999999</v>
      </c>
      <c r="T9" s="7">
        <v>20</v>
      </c>
      <c r="U9" s="6">
        <v>43575</v>
      </c>
      <c r="V9" s="7">
        <v>9620096296</v>
      </c>
      <c r="W9" s="8" t="s">
        <v>45</v>
      </c>
      <c r="X9" s="7" t="s">
        <v>31</v>
      </c>
      <c r="Y9" s="8" t="s">
        <v>30</v>
      </c>
      <c r="Z9" s="7" t="s">
        <v>38</v>
      </c>
      <c r="AA9" s="8" t="s">
        <v>39</v>
      </c>
      <c r="AB9" s="9">
        <f t="shared" si="0"/>
        <v>2.7483199999999999E-2</v>
      </c>
    </row>
    <row r="10" spans="1:28" x14ac:dyDescent="0.35">
      <c r="A10" s="4">
        <v>4067</v>
      </c>
      <c r="B10" s="5" t="s">
        <v>28</v>
      </c>
      <c r="C10" s="6">
        <v>43580</v>
      </c>
      <c r="D10" s="7">
        <v>129</v>
      </c>
      <c r="E10" s="8" t="s">
        <v>34</v>
      </c>
      <c r="F10" s="7" t="s">
        <v>48</v>
      </c>
      <c r="G10" s="8" t="s">
        <v>49</v>
      </c>
      <c r="H10" s="7" t="str">
        <f>"000002"</f>
        <v>000002</v>
      </c>
      <c r="I10" s="6">
        <v>42851</v>
      </c>
      <c r="J10" s="7" t="str">
        <f>"000010"</f>
        <v>000010</v>
      </c>
      <c r="K10" s="6">
        <v>43254</v>
      </c>
      <c r="L10" s="7" t="str">
        <f>"000010"</f>
        <v>000010</v>
      </c>
      <c r="M10" s="6">
        <v>43254</v>
      </c>
      <c r="N10" s="7">
        <v>17</v>
      </c>
      <c r="O10" s="7" t="str">
        <f>"000959"</f>
        <v>000959</v>
      </c>
      <c r="P10" s="6">
        <v>43579</v>
      </c>
      <c r="Q10" s="9">
        <v>19.46388</v>
      </c>
      <c r="R10" s="9">
        <v>1.6153500000000001</v>
      </c>
      <c r="S10" s="9">
        <v>17.84853</v>
      </c>
      <c r="T10" s="7">
        <v>27</v>
      </c>
      <c r="U10" s="6">
        <v>43580</v>
      </c>
      <c r="V10" s="7">
        <v>8904904737</v>
      </c>
      <c r="W10" s="8" t="s">
        <v>50</v>
      </c>
      <c r="X10" s="7" t="s">
        <v>32</v>
      </c>
      <c r="Y10" s="8" t="s">
        <v>33</v>
      </c>
      <c r="Z10" s="7" t="s">
        <v>51</v>
      </c>
      <c r="AA10" s="8" t="s">
        <v>52</v>
      </c>
      <c r="AB10" s="9">
        <f t="shared" si="0"/>
        <v>0.1946388</v>
      </c>
    </row>
    <row r="11" spans="1:28" x14ac:dyDescent="0.35">
      <c r="A11" s="4">
        <v>4068</v>
      </c>
      <c r="B11" s="5" t="s">
        <v>29</v>
      </c>
      <c r="C11" s="6">
        <v>43606</v>
      </c>
      <c r="D11" s="7">
        <v>129</v>
      </c>
      <c r="E11" s="8" t="s">
        <v>34</v>
      </c>
      <c r="F11" s="7" t="s">
        <v>35</v>
      </c>
      <c r="G11" s="8" t="s">
        <v>36</v>
      </c>
      <c r="H11" s="7" t="str">
        <f>"00041A"</f>
        <v>00041A</v>
      </c>
      <c r="I11" s="6">
        <v>42794</v>
      </c>
      <c r="J11" s="7" t="str">
        <f>"000014"</f>
        <v>000014</v>
      </c>
      <c r="K11" s="6">
        <v>43585</v>
      </c>
      <c r="L11" s="7" t="str">
        <f>"000014"</f>
        <v>000014</v>
      </c>
      <c r="M11" s="6">
        <v>43585</v>
      </c>
      <c r="N11" s="7">
        <v>16</v>
      </c>
      <c r="O11" s="7" t="str">
        <f>"001808"</f>
        <v>001808</v>
      </c>
      <c r="P11" s="6">
        <v>43605</v>
      </c>
      <c r="Q11" s="9">
        <v>2.1191599999999999</v>
      </c>
      <c r="R11" s="9">
        <v>0.26144000000000001</v>
      </c>
      <c r="S11" s="9">
        <v>1.85772</v>
      </c>
      <c r="T11" s="7">
        <v>55</v>
      </c>
      <c r="U11" s="6">
        <v>43606</v>
      </c>
      <c r="V11" s="7">
        <v>9620096296</v>
      </c>
      <c r="W11" s="8" t="s">
        <v>37</v>
      </c>
      <c r="X11" s="7" t="s">
        <v>31</v>
      </c>
      <c r="Y11" s="8" t="s">
        <v>30</v>
      </c>
      <c r="Z11" s="7" t="s">
        <v>38</v>
      </c>
      <c r="AA11" s="8" t="s">
        <v>39</v>
      </c>
      <c r="AB11" s="9">
        <f t="shared" si="0"/>
        <v>2.1191599999999998E-2</v>
      </c>
    </row>
    <row r="12" spans="1:28" x14ac:dyDescent="0.35">
      <c r="A12" s="4">
        <v>4069</v>
      </c>
      <c r="B12" s="5" t="s">
        <v>29</v>
      </c>
      <c r="C12" s="6">
        <v>43606</v>
      </c>
      <c r="D12" s="7">
        <v>129</v>
      </c>
      <c r="E12" s="8" t="s">
        <v>34</v>
      </c>
      <c r="F12" s="7" t="s">
        <v>40</v>
      </c>
      <c r="G12" s="8" t="s">
        <v>41</v>
      </c>
      <c r="H12" s="7" t="str">
        <f>"000046"</f>
        <v>000046</v>
      </c>
      <c r="I12" s="6">
        <v>42795</v>
      </c>
      <c r="J12" s="7" t="str">
        <f>"000015"</f>
        <v>000015</v>
      </c>
      <c r="K12" s="6">
        <v>43585</v>
      </c>
      <c r="L12" s="7" t="str">
        <f>"000015"</f>
        <v>000015</v>
      </c>
      <c r="M12" s="6">
        <v>43585</v>
      </c>
      <c r="N12" s="7">
        <v>16</v>
      </c>
      <c r="O12" s="7" t="str">
        <f>"001809"</f>
        <v>001809</v>
      </c>
      <c r="P12" s="6">
        <v>43605</v>
      </c>
      <c r="Q12" s="9">
        <v>2.4417</v>
      </c>
      <c r="R12" s="9">
        <v>0.30181000000000002</v>
      </c>
      <c r="S12" s="9">
        <v>2.1398899999999998</v>
      </c>
      <c r="T12" s="7">
        <v>55</v>
      </c>
      <c r="U12" s="6">
        <v>43606</v>
      </c>
      <c r="V12" s="7">
        <v>9620096296</v>
      </c>
      <c r="W12" s="8" t="s">
        <v>42</v>
      </c>
      <c r="X12" s="7" t="s">
        <v>31</v>
      </c>
      <c r="Y12" s="8" t="s">
        <v>30</v>
      </c>
      <c r="Z12" s="7" t="s">
        <v>38</v>
      </c>
      <c r="AA12" s="8" t="s">
        <v>39</v>
      </c>
      <c r="AB12" s="9">
        <f t="shared" si="0"/>
        <v>2.4417000000000001E-2</v>
      </c>
    </row>
    <row r="13" spans="1:28" x14ac:dyDescent="0.35">
      <c r="A13" s="4">
        <v>4070</v>
      </c>
      <c r="B13" s="5" t="s">
        <v>29</v>
      </c>
      <c r="C13" s="6">
        <v>43606</v>
      </c>
      <c r="D13" s="7">
        <v>129</v>
      </c>
      <c r="E13" s="8" t="s">
        <v>34</v>
      </c>
      <c r="F13" s="7" t="s">
        <v>46</v>
      </c>
      <c r="G13" s="8" t="s">
        <v>47</v>
      </c>
      <c r="H13" s="7" t="str">
        <f>"00040A"</f>
        <v>00040A</v>
      </c>
      <c r="I13" s="6">
        <v>42794</v>
      </c>
      <c r="J13" s="7" t="str">
        <f>"000016"</f>
        <v>000016</v>
      </c>
      <c r="K13" s="6">
        <v>43585</v>
      </c>
      <c r="L13" s="7" t="str">
        <f>"000016"</f>
        <v>000016</v>
      </c>
      <c r="M13" s="6">
        <v>43585</v>
      </c>
      <c r="N13" s="7">
        <v>16</v>
      </c>
      <c r="O13" s="7" t="str">
        <f>"001810"</f>
        <v>001810</v>
      </c>
      <c r="P13" s="6">
        <v>43605</v>
      </c>
      <c r="Q13" s="9">
        <v>2.2269199999999998</v>
      </c>
      <c r="R13" s="9">
        <v>0.26251999999999998</v>
      </c>
      <c r="S13" s="9">
        <v>1.9643999999999999</v>
      </c>
      <c r="T13" s="7">
        <v>55</v>
      </c>
      <c r="U13" s="6">
        <v>43606</v>
      </c>
      <c r="V13" s="7">
        <v>9620096296</v>
      </c>
      <c r="W13" s="8" t="s">
        <v>37</v>
      </c>
      <c r="X13" s="7" t="s">
        <v>31</v>
      </c>
      <c r="Y13" s="8" t="s">
        <v>30</v>
      </c>
      <c r="Z13" s="7" t="s">
        <v>38</v>
      </c>
      <c r="AA13" s="8" t="s">
        <v>39</v>
      </c>
      <c r="AB13" s="9">
        <f t="shared" si="0"/>
        <v>2.2269199999999999E-2</v>
      </c>
    </row>
    <row r="14" spans="1:28" x14ac:dyDescent="0.35">
      <c r="A14" s="4">
        <v>4071</v>
      </c>
      <c r="B14" s="5" t="s">
        <v>29</v>
      </c>
      <c r="C14" s="6">
        <v>43606</v>
      </c>
      <c r="D14" s="7">
        <v>129</v>
      </c>
      <c r="E14" s="8" t="s">
        <v>34</v>
      </c>
      <c r="F14" s="7" t="s">
        <v>43</v>
      </c>
      <c r="G14" s="8" t="s">
        <v>44</v>
      </c>
      <c r="H14" s="7" t="str">
        <f>"000039"</f>
        <v>000039</v>
      </c>
      <c r="I14" s="6">
        <v>42794</v>
      </c>
      <c r="J14" s="7" t="str">
        <f>"000017"</f>
        <v>000017</v>
      </c>
      <c r="K14" s="6">
        <v>43585</v>
      </c>
      <c r="L14" s="7" t="str">
        <f>"000017"</f>
        <v>000017</v>
      </c>
      <c r="M14" s="6">
        <v>43585</v>
      </c>
      <c r="N14" s="7">
        <v>16</v>
      </c>
      <c r="O14" s="7" t="str">
        <f>"001811"</f>
        <v>001811</v>
      </c>
      <c r="P14" s="6">
        <v>43605</v>
      </c>
      <c r="Q14" s="9">
        <v>2.0612499999999998</v>
      </c>
      <c r="R14" s="9">
        <v>0.26036999999999999</v>
      </c>
      <c r="S14" s="9">
        <v>1.80088</v>
      </c>
      <c r="T14" s="7">
        <v>55</v>
      </c>
      <c r="U14" s="6">
        <v>43606</v>
      </c>
      <c r="V14" s="7">
        <v>9620096296</v>
      </c>
      <c r="W14" s="8" t="s">
        <v>45</v>
      </c>
      <c r="X14" s="7" t="s">
        <v>31</v>
      </c>
      <c r="Y14" s="8" t="s">
        <v>30</v>
      </c>
      <c r="Z14" s="7" t="s">
        <v>38</v>
      </c>
      <c r="AA14" s="8" t="s">
        <v>39</v>
      </c>
      <c r="AB14" s="9">
        <f t="shared" si="0"/>
        <v>2.0612499999999999E-2</v>
      </c>
    </row>
    <row r="15" spans="1:28" x14ac:dyDescent="0.35">
      <c r="A15" s="4">
        <v>4072</v>
      </c>
      <c r="B15" s="5" t="s">
        <v>53</v>
      </c>
      <c r="C15" s="6">
        <v>43647</v>
      </c>
      <c r="D15" s="7">
        <v>129</v>
      </c>
      <c r="E15" s="8" t="s">
        <v>34</v>
      </c>
      <c r="F15" s="7" t="s">
        <v>54</v>
      </c>
      <c r="G15" s="10" t="s">
        <v>55</v>
      </c>
      <c r="H15" s="7" t="str">
        <f>"000041"</f>
        <v>000041</v>
      </c>
      <c r="I15" s="6">
        <v>43099</v>
      </c>
      <c r="J15" s="7" t="str">
        <f>"000001"</f>
        <v>000001</v>
      </c>
      <c r="K15" s="6">
        <v>43245</v>
      </c>
      <c r="L15" s="7" t="str">
        <f>"000025"</f>
        <v>000025</v>
      </c>
      <c r="M15" s="6">
        <v>43245</v>
      </c>
      <c r="N15" s="7">
        <v>17</v>
      </c>
      <c r="O15" s="7" t="str">
        <f>""</f>
        <v/>
      </c>
      <c r="P15" s="7"/>
      <c r="Q15" s="11">
        <v>8.9939999999999998</v>
      </c>
      <c r="R15" s="11">
        <v>0.89939999999999998</v>
      </c>
      <c r="S15" s="11">
        <v>8.0945999999999998</v>
      </c>
      <c r="T15" s="7">
        <v>96</v>
      </c>
      <c r="U15" s="6">
        <v>43647</v>
      </c>
      <c r="V15" s="7">
        <v>9986551818</v>
      </c>
      <c r="W15" s="10" t="s">
        <v>56</v>
      </c>
      <c r="X15" s="7" t="s">
        <v>57</v>
      </c>
      <c r="Y15" s="10" t="s">
        <v>58</v>
      </c>
      <c r="Z15" s="7" t="s">
        <v>59</v>
      </c>
      <c r="AA15" s="10" t="s">
        <v>60</v>
      </c>
      <c r="AB15" s="11">
        <f t="shared" si="0"/>
        <v>8.9939999999999992E-2</v>
      </c>
    </row>
    <row r="16" spans="1:28" x14ac:dyDescent="0.35">
      <c r="A16" s="4">
        <v>4073</v>
      </c>
      <c r="B16" s="5" t="s">
        <v>53</v>
      </c>
      <c r="C16" s="6">
        <v>43669</v>
      </c>
      <c r="D16" s="7">
        <v>129</v>
      </c>
      <c r="E16" s="8" t="s">
        <v>34</v>
      </c>
      <c r="F16" s="7" t="s">
        <v>61</v>
      </c>
      <c r="G16" s="10" t="s">
        <v>62</v>
      </c>
      <c r="H16" s="7" t="str">
        <f>"000023"</f>
        <v>000023</v>
      </c>
      <c r="I16" s="6">
        <v>43042</v>
      </c>
      <c r="J16" s="7" t="str">
        <f>"000021"</f>
        <v>000021</v>
      </c>
      <c r="K16" s="6">
        <v>43140</v>
      </c>
      <c r="L16" s="7" t="str">
        <f>"000110"</f>
        <v>000110</v>
      </c>
      <c r="M16" s="6">
        <v>43140</v>
      </c>
      <c r="N16" s="7">
        <v>16</v>
      </c>
      <c r="O16" s="7" t="str">
        <f>"003644"</f>
        <v>003644</v>
      </c>
      <c r="P16" s="6">
        <v>43664</v>
      </c>
      <c r="Q16" s="11">
        <v>24.995650000000001</v>
      </c>
      <c r="R16" s="11">
        <v>1.81565</v>
      </c>
      <c r="S16" s="11">
        <v>23.18</v>
      </c>
      <c r="T16" s="7">
        <v>122</v>
      </c>
      <c r="U16" s="6">
        <v>43669</v>
      </c>
      <c r="V16" s="7">
        <v>9341228491</v>
      </c>
      <c r="W16" s="10" t="s">
        <v>63</v>
      </c>
      <c r="X16" s="7" t="s">
        <v>64</v>
      </c>
      <c r="Y16" s="10" t="s">
        <v>65</v>
      </c>
      <c r="Z16" s="7" t="s">
        <v>59</v>
      </c>
      <c r="AA16" s="10" t="s">
        <v>60</v>
      </c>
      <c r="AB16" s="11">
        <f t="shared" si="0"/>
        <v>0.24995650000000003</v>
      </c>
    </row>
    <row r="17" spans="1:28" x14ac:dyDescent="0.35">
      <c r="A17" s="4">
        <v>4074</v>
      </c>
      <c r="B17" s="5" t="s">
        <v>53</v>
      </c>
      <c r="C17" s="6">
        <v>43670</v>
      </c>
      <c r="D17" s="7">
        <v>129</v>
      </c>
      <c r="E17" s="8" t="s">
        <v>34</v>
      </c>
      <c r="F17" s="7" t="s">
        <v>35</v>
      </c>
      <c r="G17" s="10" t="s">
        <v>36</v>
      </c>
      <c r="H17" s="7" t="str">
        <f>"00041A"</f>
        <v>00041A</v>
      </c>
      <c r="I17" s="6">
        <v>42794</v>
      </c>
      <c r="J17" s="7" t="str">
        <f>"000109"</f>
        <v>000109</v>
      </c>
      <c r="K17" s="6">
        <v>43763</v>
      </c>
      <c r="L17" s="7" t="str">
        <f>"000109"</f>
        <v>000109</v>
      </c>
      <c r="M17" s="6">
        <v>43763</v>
      </c>
      <c r="N17" s="7">
        <v>16</v>
      </c>
      <c r="O17" s="7" t="str">
        <f>"006134"</f>
        <v>006134</v>
      </c>
      <c r="P17" s="6">
        <v>43776</v>
      </c>
      <c r="Q17" s="11">
        <v>2.1191599999999999</v>
      </c>
      <c r="R17" s="11">
        <v>0.26667999999999997</v>
      </c>
      <c r="S17" s="11">
        <v>1.8524799999999999</v>
      </c>
      <c r="T17" s="7">
        <v>123</v>
      </c>
      <c r="U17" s="6">
        <v>43670</v>
      </c>
      <c r="V17" s="7">
        <v>9620096296</v>
      </c>
      <c r="W17" s="10" t="s">
        <v>37</v>
      </c>
      <c r="X17" s="7" t="s">
        <v>31</v>
      </c>
      <c r="Y17" s="10" t="s">
        <v>30</v>
      </c>
      <c r="Z17" s="7" t="s">
        <v>38</v>
      </c>
      <c r="AA17" s="10" t="s">
        <v>39</v>
      </c>
      <c r="AB17" s="11">
        <f t="shared" si="0"/>
        <v>2.1191599999999998E-2</v>
      </c>
    </row>
    <row r="18" spans="1:28" x14ac:dyDescent="0.35">
      <c r="A18" s="4">
        <v>4075</v>
      </c>
      <c r="B18" s="5" t="s">
        <v>53</v>
      </c>
      <c r="C18" s="6">
        <v>43670</v>
      </c>
      <c r="D18" s="7">
        <v>129</v>
      </c>
      <c r="E18" s="8" t="s">
        <v>34</v>
      </c>
      <c r="F18" s="7" t="s">
        <v>40</v>
      </c>
      <c r="G18" s="10" t="s">
        <v>41</v>
      </c>
      <c r="H18" s="7" t="str">
        <f>"000046"</f>
        <v>000046</v>
      </c>
      <c r="I18" s="6">
        <v>42795</v>
      </c>
      <c r="J18" s="7" t="str">
        <f>"000111"</f>
        <v>000111</v>
      </c>
      <c r="K18" s="6">
        <v>43763</v>
      </c>
      <c r="L18" s="7" t="str">
        <f>"000111"</f>
        <v>000111</v>
      </c>
      <c r="M18" s="6">
        <v>43763</v>
      </c>
      <c r="N18" s="7">
        <v>16</v>
      </c>
      <c r="O18" s="7" t="str">
        <f>"006136"</f>
        <v>006136</v>
      </c>
      <c r="P18" s="6">
        <v>43776</v>
      </c>
      <c r="Q18" s="11">
        <v>2.4417</v>
      </c>
      <c r="R18" s="11">
        <v>0.30181000000000002</v>
      </c>
      <c r="S18" s="11">
        <v>2.1398899999999998</v>
      </c>
      <c r="T18" s="7">
        <v>123</v>
      </c>
      <c r="U18" s="6">
        <v>43670</v>
      </c>
      <c r="V18" s="7">
        <v>9620096296</v>
      </c>
      <c r="W18" s="10" t="s">
        <v>42</v>
      </c>
      <c r="X18" s="7" t="s">
        <v>31</v>
      </c>
      <c r="Y18" s="10" t="s">
        <v>30</v>
      </c>
      <c r="Z18" s="7" t="s">
        <v>38</v>
      </c>
      <c r="AA18" s="10" t="s">
        <v>39</v>
      </c>
      <c r="AB18" s="11">
        <f t="shared" si="0"/>
        <v>2.4417000000000001E-2</v>
      </c>
    </row>
    <row r="19" spans="1:28" x14ac:dyDescent="0.35">
      <c r="A19" s="4">
        <v>4076</v>
      </c>
      <c r="B19" s="5" t="s">
        <v>53</v>
      </c>
      <c r="C19" s="6">
        <v>43670</v>
      </c>
      <c r="D19" s="7">
        <v>129</v>
      </c>
      <c r="E19" s="8" t="s">
        <v>34</v>
      </c>
      <c r="F19" s="7" t="s">
        <v>46</v>
      </c>
      <c r="G19" s="10" t="s">
        <v>47</v>
      </c>
      <c r="H19" s="7" t="str">
        <f>"00040A"</f>
        <v>00040A</v>
      </c>
      <c r="I19" s="6">
        <v>42794</v>
      </c>
      <c r="J19" s="7" t="str">
        <f>"000110"</f>
        <v>000110</v>
      </c>
      <c r="K19" s="6">
        <v>43763</v>
      </c>
      <c r="L19" s="7" t="str">
        <f>"000110"</f>
        <v>000110</v>
      </c>
      <c r="M19" s="6">
        <v>43763</v>
      </c>
      <c r="N19" s="7">
        <v>16</v>
      </c>
      <c r="O19" s="7" t="str">
        <f>"006135"</f>
        <v>006135</v>
      </c>
      <c r="P19" s="6">
        <v>43776</v>
      </c>
      <c r="Q19" s="11">
        <v>2.2269199999999998</v>
      </c>
      <c r="R19" s="11">
        <v>0.27842</v>
      </c>
      <c r="S19" s="11">
        <v>1.9484999999999999</v>
      </c>
      <c r="T19" s="7">
        <v>123</v>
      </c>
      <c r="U19" s="6">
        <v>43670</v>
      </c>
      <c r="V19" s="7">
        <v>9620096296</v>
      </c>
      <c r="W19" s="10" t="s">
        <v>37</v>
      </c>
      <c r="X19" s="7" t="s">
        <v>31</v>
      </c>
      <c r="Y19" s="10" t="s">
        <v>30</v>
      </c>
      <c r="Z19" s="7" t="s">
        <v>38</v>
      </c>
      <c r="AA19" s="10" t="s">
        <v>39</v>
      </c>
      <c r="AB19" s="11">
        <f t="shared" si="0"/>
        <v>2.2269199999999999E-2</v>
      </c>
    </row>
    <row r="20" spans="1:28" x14ac:dyDescent="0.35">
      <c r="A20" s="4">
        <v>4077</v>
      </c>
      <c r="B20" s="5" t="s">
        <v>53</v>
      </c>
      <c r="C20" s="6">
        <v>43670</v>
      </c>
      <c r="D20" s="7">
        <v>129</v>
      </c>
      <c r="E20" s="8" t="s">
        <v>34</v>
      </c>
      <c r="F20" s="7" t="s">
        <v>43</v>
      </c>
      <c r="G20" s="10" t="s">
        <v>44</v>
      </c>
      <c r="H20" s="7" t="str">
        <f>"000039"</f>
        <v>000039</v>
      </c>
      <c r="I20" s="6">
        <v>42794</v>
      </c>
      <c r="J20" s="7" t="str">
        <f>"000112"</f>
        <v>000112</v>
      </c>
      <c r="K20" s="6">
        <v>43763</v>
      </c>
      <c r="L20" s="7" t="str">
        <f>"000112"</f>
        <v>000112</v>
      </c>
      <c r="M20" s="6">
        <v>43763</v>
      </c>
      <c r="N20" s="7">
        <v>16</v>
      </c>
      <c r="O20" s="7" t="str">
        <f>"006137"</f>
        <v>006137</v>
      </c>
      <c r="P20" s="6">
        <v>43776</v>
      </c>
      <c r="Q20" s="11">
        <v>2.0612499999999998</v>
      </c>
      <c r="R20" s="11">
        <v>0.25736999999999999</v>
      </c>
      <c r="S20" s="11">
        <v>1.8038799999999999</v>
      </c>
      <c r="T20" s="7">
        <v>123</v>
      </c>
      <c r="U20" s="6">
        <v>43670</v>
      </c>
      <c r="V20" s="7">
        <v>9620096296</v>
      </c>
      <c r="W20" s="10" t="s">
        <v>45</v>
      </c>
      <c r="X20" s="7" t="s">
        <v>31</v>
      </c>
      <c r="Y20" s="10" t="s">
        <v>30</v>
      </c>
      <c r="Z20" s="7" t="s">
        <v>38</v>
      </c>
      <c r="AA20" s="10" t="s">
        <v>39</v>
      </c>
      <c r="AB20" s="11">
        <f t="shared" si="0"/>
        <v>2.0612499999999999E-2</v>
      </c>
    </row>
    <row r="21" spans="1:28" x14ac:dyDescent="0.35">
      <c r="A21" s="4">
        <v>4078</v>
      </c>
      <c r="B21" s="5" t="s">
        <v>66</v>
      </c>
      <c r="C21" s="6">
        <v>43696</v>
      </c>
      <c r="D21" s="7">
        <v>129</v>
      </c>
      <c r="E21" s="8" t="s">
        <v>34</v>
      </c>
      <c r="F21" s="7" t="s">
        <v>67</v>
      </c>
      <c r="G21" s="10" t="s">
        <v>68</v>
      </c>
      <c r="H21" s="7" t="str">
        <f>"000098"</f>
        <v>000098</v>
      </c>
      <c r="I21" s="6">
        <v>42773</v>
      </c>
      <c r="J21" s="7" t="str">
        <f>"000043"</f>
        <v>000043</v>
      </c>
      <c r="K21" s="6">
        <v>43166</v>
      </c>
      <c r="L21" s="7" t="str">
        <f>"000183"</f>
        <v>000183</v>
      </c>
      <c r="M21" s="6">
        <v>43166</v>
      </c>
      <c r="N21" s="7">
        <v>17</v>
      </c>
      <c r="O21" s="7" t="str">
        <f>"004314"</f>
        <v>004314</v>
      </c>
      <c r="P21" s="6">
        <v>43682</v>
      </c>
      <c r="Q21" s="11">
        <v>12.49</v>
      </c>
      <c r="R21" s="11">
        <v>1.2490000000000001</v>
      </c>
      <c r="S21" s="11">
        <v>11.241</v>
      </c>
      <c r="T21" s="7">
        <v>158</v>
      </c>
      <c r="U21" s="6">
        <v>43696</v>
      </c>
      <c r="V21" s="7">
        <v>9986551818</v>
      </c>
      <c r="W21" s="10" t="s">
        <v>69</v>
      </c>
      <c r="X21" s="7" t="s">
        <v>57</v>
      </c>
      <c r="Y21" s="10" t="s">
        <v>58</v>
      </c>
      <c r="Z21" s="7" t="s">
        <v>59</v>
      </c>
      <c r="AA21" s="10" t="s">
        <v>60</v>
      </c>
      <c r="AB21" s="11">
        <f t="shared" si="0"/>
        <v>0.1249</v>
      </c>
    </row>
    <row r="22" spans="1:28" x14ac:dyDescent="0.35">
      <c r="A22" s="4">
        <v>4079</v>
      </c>
      <c r="B22" s="5" t="s">
        <v>70</v>
      </c>
      <c r="C22" s="6">
        <v>43721</v>
      </c>
      <c r="D22" s="7">
        <v>129</v>
      </c>
      <c r="E22" s="8" t="s">
        <v>34</v>
      </c>
      <c r="F22" s="7" t="s">
        <v>71</v>
      </c>
      <c r="G22" s="10" t="s">
        <v>72</v>
      </c>
      <c r="H22" s="7" t="str">
        <f>"100038"</f>
        <v>100038</v>
      </c>
      <c r="I22" s="6">
        <v>42551</v>
      </c>
      <c r="J22" s="7" t="str">
        <f>"000081"</f>
        <v>000081</v>
      </c>
      <c r="K22" s="6">
        <v>43398</v>
      </c>
      <c r="L22" s="7" t="str">
        <f>"000080"</f>
        <v>000080</v>
      </c>
      <c r="M22" s="6">
        <v>43398</v>
      </c>
      <c r="N22" s="7">
        <v>16</v>
      </c>
      <c r="O22" s="7" t="str">
        <f>"008331"</f>
        <v>008331</v>
      </c>
      <c r="P22" s="6">
        <v>43462</v>
      </c>
      <c r="Q22" s="11">
        <v>6.6933699999999998</v>
      </c>
      <c r="R22" s="11">
        <v>0.66934000000000005</v>
      </c>
      <c r="S22" s="11">
        <v>6.0240299999999998</v>
      </c>
      <c r="T22" s="7">
        <v>185</v>
      </c>
      <c r="U22" s="6">
        <v>43721</v>
      </c>
      <c r="V22" s="7">
        <v>9844024123</v>
      </c>
      <c r="W22" s="10" t="s">
        <v>73</v>
      </c>
      <c r="X22" s="7" t="s">
        <v>74</v>
      </c>
      <c r="Y22" s="10" t="s">
        <v>75</v>
      </c>
      <c r="Z22" s="7" t="s">
        <v>51</v>
      </c>
      <c r="AA22" s="10" t="s">
        <v>52</v>
      </c>
      <c r="AB22" s="11">
        <f t="shared" si="0"/>
        <v>6.6933699999999999E-2</v>
      </c>
    </row>
    <row r="23" spans="1:28" x14ac:dyDescent="0.35">
      <c r="A23" s="4">
        <v>4080</v>
      </c>
      <c r="B23" s="5" t="s">
        <v>70</v>
      </c>
      <c r="C23" s="6">
        <v>43729</v>
      </c>
      <c r="D23" s="7">
        <v>129</v>
      </c>
      <c r="E23" s="8" t="s">
        <v>34</v>
      </c>
      <c r="F23" s="7" t="s">
        <v>76</v>
      </c>
      <c r="G23" s="10" t="s">
        <v>77</v>
      </c>
      <c r="H23" s="7" t="str">
        <f>"000006"</f>
        <v>000006</v>
      </c>
      <c r="I23" s="6">
        <v>43063</v>
      </c>
      <c r="J23" s="7" t="str">
        <f>"000015"</f>
        <v>000015</v>
      </c>
      <c r="K23" s="6">
        <v>43263</v>
      </c>
      <c r="L23" s="7" t="str">
        <f>"000015"</f>
        <v>000015</v>
      </c>
      <c r="M23" s="6">
        <v>43263</v>
      </c>
      <c r="N23" s="7">
        <v>18</v>
      </c>
      <c r="O23" s="7" t="str">
        <f>"006241"</f>
        <v>006241</v>
      </c>
      <c r="P23" s="6">
        <v>43783</v>
      </c>
      <c r="Q23" s="11">
        <v>3.9819100000000001</v>
      </c>
      <c r="R23" s="11">
        <v>0.16325999999999999</v>
      </c>
      <c r="S23" s="11">
        <v>3.8186499999999999</v>
      </c>
      <c r="T23" s="7">
        <v>194</v>
      </c>
      <c r="U23" s="6">
        <v>43729</v>
      </c>
      <c r="V23" s="7">
        <v>9008483168</v>
      </c>
      <c r="W23" s="10" t="s">
        <v>78</v>
      </c>
      <c r="X23" s="7" t="s">
        <v>79</v>
      </c>
      <c r="Y23" s="10" t="s">
        <v>80</v>
      </c>
      <c r="Z23" s="7" t="s">
        <v>38</v>
      </c>
      <c r="AA23" s="10" t="s">
        <v>39</v>
      </c>
      <c r="AB23" s="11">
        <f t="shared" si="0"/>
        <v>3.9819100000000003E-2</v>
      </c>
    </row>
    <row r="24" spans="1:28" x14ac:dyDescent="0.35">
      <c r="A24" s="4">
        <v>4081</v>
      </c>
      <c r="B24" s="5" t="s">
        <v>70</v>
      </c>
      <c r="C24" s="6">
        <v>43731</v>
      </c>
      <c r="D24" s="7">
        <v>129</v>
      </c>
      <c r="E24" s="8" t="s">
        <v>34</v>
      </c>
      <c r="F24" s="7" t="s">
        <v>81</v>
      </c>
      <c r="G24" s="10" t="s">
        <v>82</v>
      </c>
      <c r="H24" s="7" t="str">
        <f>"000049"</f>
        <v>000049</v>
      </c>
      <c r="I24" s="6">
        <v>43162</v>
      </c>
      <c r="J24" s="7" t="str">
        <f>"000043"</f>
        <v>000043</v>
      </c>
      <c r="K24" s="6">
        <v>43340</v>
      </c>
      <c r="L24" s="7" t="str">
        <f>"000044"</f>
        <v>000044</v>
      </c>
      <c r="M24" s="6">
        <v>43340</v>
      </c>
      <c r="N24" s="7">
        <v>18</v>
      </c>
      <c r="O24" s="7" t="str">
        <f>""</f>
        <v/>
      </c>
      <c r="P24" s="7"/>
      <c r="Q24" s="11">
        <v>52.78566</v>
      </c>
      <c r="R24" s="11">
        <v>4.3244199999999999</v>
      </c>
      <c r="S24" s="11">
        <v>48.461239999999997</v>
      </c>
      <c r="T24" s="7">
        <v>197</v>
      </c>
      <c r="U24" s="6">
        <v>43731</v>
      </c>
      <c r="V24" s="7">
        <v>9886073963</v>
      </c>
      <c r="W24" s="10" t="s">
        <v>83</v>
      </c>
      <c r="X24" s="7" t="s">
        <v>79</v>
      </c>
      <c r="Y24" s="10" t="s">
        <v>80</v>
      </c>
      <c r="Z24" s="7" t="s">
        <v>51</v>
      </c>
      <c r="AA24" s="10" t="s">
        <v>52</v>
      </c>
      <c r="AB24" s="11">
        <f t="shared" si="0"/>
        <v>0.52785660000000001</v>
      </c>
    </row>
    <row r="25" spans="1:28" x14ac:dyDescent="0.35">
      <c r="A25" s="4">
        <v>4082</v>
      </c>
      <c r="B25" s="5" t="s">
        <v>70</v>
      </c>
      <c r="C25" s="6">
        <v>43731</v>
      </c>
      <c r="D25" s="7">
        <v>129</v>
      </c>
      <c r="E25" s="8" t="s">
        <v>34</v>
      </c>
      <c r="F25" s="7" t="s">
        <v>84</v>
      </c>
      <c r="G25" s="10" t="s">
        <v>85</v>
      </c>
      <c r="H25" s="7" t="str">
        <f>"000046"</f>
        <v>000046</v>
      </c>
      <c r="I25" s="6">
        <v>43132</v>
      </c>
      <c r="J25" s="7" t="str">
        <f>"000062"</f>
        <v>000062</v>
      </c>
      <c r="K25" s="6">
        <v>43360</v>
      </c>
      <c r="L25" s="7" t="str">
        <f>"000062"</f>
        <v>000062</v>
      </c>
      <c r="M25" s="6">
        <v>43360</v>
      </c>
      <c r="N25" s="7">
        <v>18</v>
      </c>
      <c r="O25" s="7" t="str">
        <f>""</f>
        <v/>
      </c>
      <c r="P25" s="7"/>
      <c r="Q25" s="11">
        <v>48.09328</v>
      </c>
      <c r="R25" s="11">
        <v>3.9299300000000001</v>
      </c>
      <c r="S25" s="11">
        <v>44.163350000000001</v>
      </c>
      <c r="T25" s="7">
        <v>197</v>
      </c>
      <c r="U25" s="6">
        <v>43731</v>
      </c>
      <c r="V25" s="7">
        <v>9886073963</v>
      </c>
      <c r="W25" s="10" t="s">
        <v>83</v>
      </c>
      <c r="X25" s="7" t="s">
        <v>79</v>
      </c>
      <c r="Y25" s="10" t="s">
        <v>80</v>
      </c>
      <c r="Z25" s="7" t="s">
        <v>51</v>
      </c>
      <c r="AA25" s="10" t="s">
        <v>52</v>
      </c>
      <c r="AB25" s="11">
        <f t="shared" si="0"/>
        <v>0.48093279999999999</v>
      </c>
    </row>
    <row r="26" spans="1:28" x14ac:dyDescent="0.35">
      <c r="A26" s="4">
        <v>4083</v>
      </c>
      <c r="B26" s="5" t="s">
        <v>70</v>
      </c>
      <c r="C26" s="6">
        <v>43731</v>
      </c>
      <c r="D26" s="7">
        <v>129</v>
      </c>
      <c r="E26" s="8" t="s">
        <v>34</v>
      </c>
      <c r="F26" s="7" t="s">
        <v>86</v>
      </c>
      <c r="G26" s="10" t="s">
        <v>87</v>
      </c>
      <c r="H26" s="7" t="str">
        <f>"000032"</f>
        <v>000032</v>
      </c>
      <c r="I26" s="6">
        <v>43131</v>
      </c>
      <c r="J26" s="7" t="str">
        <f>"000004"</f>
        <v>000004</v>
      </c>
      <c r="K26" s="6">
        <v>43215</v>
      </c>
      <c r="L26" s="7" t="str">
        <f>"000005"</f>
        <v>000005</v>
      </c>
      <c r="M26" s="6">
        <v>43215</v>
      </c>
      <c r="N26" s="7">
        <v>18</v>
      </c>
      <c r="O26" s="7" t="str">
        <f>"005290"</f>
        <v>005290</v>
      </c>
      <c r="P26" s="6">
        <v>43728</v>
      </c>
      <c r="Q26" s="11">
        <v>48.089190000000002</v>
      </c>
      <c r="R26" s="11">
        <v>3.9338000000000002</v>
      </c>
      <c r="S26" s="11">
        <v>44.155389999999997</v>
      </c>
      <c r="T26" s="7">
        <v>197</v>
      </c>
      <c r="U26" s="6">
        <v>43731</v>
      </c>
      <c r="V26" s="7">
        <v>9886073963</v>
      </c>
      <c r="W26" s="10" t="s">
        <v>83</v>
      </c>
      <c r="X26" s="7" t="s">
        <v>79</v>
      </c>
      <c r="Y26" s="10" t="s">
        <v>80</v>
      </c>
      <c r="Z26" s="7" t="s">
        <v>51</v>
      </c>
      <c r="AA26" s="10" t="s">
        <v>52</v>
      </c>
      <c r="AB26" s="11">
        <f t="shared" si="0"/>
        <v>0.48089190000000004</v>
      </c>
    </row>
    <row r="27" spans="1:28" x14ac:dyDescent="0.35">
      <c r="A27" s="4">
        <v>4084</v>
      </c>
      <c r="B27" s="5" t="s">
        <v>70</v>
      </c>
      <c r="C27" s="6">
        <v>43731</v>
      </c>
      <c r="D27" s="7">
        <v>129</v>
      </c>
      <c r="E27" s="8" t="s">
        <v>34</v>
      </c>
      <c r="F27" s="7" t="s">
        <v>88</v>
      </c>
      <c r="G27" s="10" t="s">
        <v>89</v>
      </c>
      <c r="H27" s="7" t="str">
        <f>"000067"</f>
        <v>000067</v>
      </c>
      <c r="I27" s="6">
        <v>43174</v>
      </c>
      <c r="J27" s="7" t="str">
        <f>"000151"</f>
        <v>000151</v>
      </c>
      <c r="K27" s="6">
        <v>43516</v>
      </c>
      <c r="L27" s="7" t="str">
        <f>"000152"</f>
        <v>000152</v>
      </c>
      <c r="M27" s="6">
        <v>43516</v>
      </c>
      <c r="N27" s="7">
        <v>18</v>
      </c>
      <c r="O27" s="7" t="str">
        <f>""</f>
        <v/>
      </c>
      <c r="P27" s="7"/>
      <c r="Q27" s="11">
        <v>58.769530000000003</v>
      </c>
      <c r="R27" s="11">
        <v>4.8289099999999996</v>
      </c>
      <c r="S27" s="11">
        <v>53.940620000000003</v>
      </c>
      <c r="T27" s="7">
        <v>197</v>
      </c>
      <c r="U27" s="6">
        <v>43731</v>
      </c>
      <c r="V27" s="7">
        <v>9886073963</v>
      </c>
      <c r="W27" s="10" t="s">
        <v>90</v>
      </c>
      <c r="X27" s="7" t="s">
        <v>79</v>
      </c>
      <c r="Y27" s="10" t="s">
        <v>80</v>
      </c>
      <c r="Z27" s="7" t="s">
        <v>51</v>
      </c>
      <c r="AA27" s="10" t="s">
        <v>52</v>
      </c>
      <c r="AB27" s="11">
        <f t="shared" si="0"/>
        <v>0.58769530000000003</v>
      </c>
    </row>
    <row r="28" spans="1:28" x14ac:dyDescent="0.35">
      <c r="A28" s="4">
        <v>4085</v>
      </c>
      <c r="B28" s="5" t="s">
        <v>70</v>
      </c>
      <c r="C28" s="6">
        <v>43731</v>
      </c>
      <c r="D28" s="7">
        <v>129</v>
      </c>
      <c r="E28" s="8" t="s">
        <v>34</v>
      </c>
      <c r="F28" s="7" t="s">
        <v>91</v>
      </c>
      <c r="G28" s="10" t="s">
        <v>92</v>
      </c>
      <c r="H28" s="7" t="str">
        <f>"000051"</f>
        <v>000051</v>
      </c>
      <c r="I28" s="6">
        <v>43162</v>
      </c>
      <c r="J28" s="7" t="str">
        <f>"000044"</f>
        <v>000044</v>
      </c>
      <c r="K28" s="6">
        <v>43340</v>
      </c>
      <c r="L28" s="7" t="str">
        <f>"000045"</f>
        <v>000045</v>
      </c>
      <c r="M28" s="6">
        <v>43340</v>
      </c>
      <c r="N28" s="7">
        <v>18</v>
      </c>
      <c r="O28" s="7" t="str">
        <f>""</f>
        <v/>
      </c>
      <c r="P28" s="7"/>
      <c r="Q28" s="11">
        <v>48.98847</v>
      </c>
      <c r="R28" s="11">
        <v>4.02121</v>
      </c>
      <c r="S28" s="11">
        <v>44.967260000000003</v>
      </c>
      <c r="T28" s="7">
        <v>197</v>
      </c>
      <c r="U28" s="6">
        <v>43731</v>
      </c>
      <c r="V28" s="7">
        <v>9886073963</v>
      </c>
      <c r="W28" s="10" t="s">
        <v>83</v>
      </c>
      <c r="X28" s="7" t="s">
        <v>79</v>
      </c>
      <c r="Y28" s="10" t="s">
        <v>80</v>
      </c>
      <c r="Z28" s="7" t="s">
        <v>51</v>
      </c>
      <c r="AA28" s="10" t="s">
        <v>52</v>
      </c>
      <c r="AB28" s="11">
        <f t="shared" si="0"/>
        <v>0.48988470000000001</v>
      </c>
    </row>
    <row r="29" spans="1:28" x14ac:dyDescent="0.35">
      <c r="A29" s="4">
        <v>4086</v>
      </c>
      <c r="B29" s="5" t="s">
        <v>70</v>
      </c>
      <c r="C29" s="6">
        <v>43732</v>
      </c>
      <c r="D29" s="7">
        <v>129</v>
      </c>
      <c r="E29" s="8" t="s">
        <v>34</v>
      </c>
      <c r="F29" s="7" t="s">
        <v>86</v>
      </c>
      <c r="G29" s="10" t="s">
        <v>87</v>
      </c>
      <c r="H29" s="7" t="str">
        <f>"000032"</f>
        <v>000032</v>
      </c>
      <c r="I29" s="6">
        <v>43131</v>
      </c>
      <c r="J29" s="7" t="str">
        <f>"000004"</f>
        <v>000004</v>
      </c>
      <c r="K29" s="6">
        <v>43215</v>
      </c>
      <c r="L29" s="7" t="str">
        <f>"000005"</f>
        <v>000005</v>
      </c>
      <c r="M29" s="6">
        <v>43215</v>
      </c>
      <c r="N29" s="7">
        <v>18</v>
      </c>
      <c r="O29" s="7" t="str">
        <f>"005290"</f>
        <v>005290</v>
      </c>
      <c r="P29" s="6">
        <v>43728</v>
      </c>
      <c r="Q29" s="11">
        <v>6.9757600000000002</v>
      </c>
      <c r="R29" s="11">
        <v>0.28602</v>
      </c>
      <c r="S29" s="11">
        <v>6.6897399999999996</v>
      </c>
      <c r="T29" s="7">
        <v>199</v>
      </c>
      <c r="U29" s="6">
        <v>43732</v>
      </c>
      <c r="V29" s="7">
        <v>9845496296</v>
      </c>
      <c r="W29" s="10" t="s">
        <v>93</v>
      </c>
      <c r="X29" s="7" t="s">
        <v>79</v>
      </c>
      <c r="Y29" s="10" t="s">
        <v>80</v>
      </c>
      <c r="Z29" s="7" t="s">
        <v>38</v>
      </c>
      <c r="AA29" s="10" t="s">
        <v>39</v>
      </c>
      <c r="AB29" s="11">
        <f t="shared" si="0"/>
        <v>6.9757600000000003E-2</v>
      </c>
    </row>
    <row r="30" spans="1:28" x14ac:dyDescent="0.35">
      <c r="A30" s="4">
        <v>4087</v>
      </c>
      <c r="B30" s="5" t="s">
        <v>70</v>
      </c>
      <c r="C30" s="6">
        <v>43732</v>
      </c>
      <c r="D30" s="7">
        <v>129</v>
      </c>
      <c r="E30" s="8" t="s">
        <v>34</v>
      </c>
      <c r="F30" s="7" t="s">
        <v>94</v>
      </c>
      <c r="G30" s="10" t="s">
        <v>95</v>
      </c>
      <c r="H30" s="7" t="str">
        <f>"000015"</f>
        <v>000015</v>
      </c>
      <c r="I30" s="6">
        <v>43067</v>
      </c>
      <c r="J30" s="7" t="str">
        <f>"000004"</f>
        <v>000004</v>
      </c>
      <c r="K30" s="6">
        <v>43676</v>
      </c>
      <c r="L30" s="7" t="str">
        <f>"000004"</f>
        <v>000004</v>
      </c>
      <c r="M30" s="6">
        <v>43676</v>
      </c>
      <c r="N30" s="7">
        <v>18</v>
      </c>
      <c r="O30" s="7" t="str">
        <f>""</f>
        <v/>
      </c>
      <c r="P30" s="7"/>
      <c r="Q30" s="11">
        <v>4.7106000000000003</v>
      </c>
      <c r="R30" s="11">
        <v>0.19314000000000001</v>
      </c>
      <c r="S30" s="11">
        <v>4.5174599999999998</v>
      </c>
      <c r="T30" s="7">
        <v>199</v>
      </c>
      <c r="U30" s="6">
        <v>43732</v>
      </c>
      <c r="V30" s="7">
        <v>9845496296</v>
      </c>
      <c r="W30" s="10" t="s">
        <v>93</v>
      </c>
      <c r="X30" s="7" t="s">
        <v>79</v>
      </c>
      <c r="Y30" s="10" t="s">
        <v>80</v>
      </c>
      <c r="Z30" s="7" t="s">
        <v>38</v>
      </c>
      <c r="AA30" s="10" t="s">
        <v>39</v>
      </c>
      <c r="AB30" s="11">
        <f t="shared" si="0"/>
        <v>4.7106000000000002E-2</v>
      </c>
    </row>
    <row r="31" spans="1:28" x14ac:dyDescent="0.35">
      <c r="A31" s="4">
        <v>4088</v>
      </c>
      <c r="B31" s="5" t="s">
        <v>70</v>
      </c>
      <c r="C31" s="6">
        <v>43732</v>
      </c>
      <c r="D31" s="7">
        <v>129</v>
      </c>
      <c r="E31" s="8" t="s">
        <v>34</v>
      </c>
      <c r="F31" s="7" t="s">
        <v>96</v>
      </c>
      <c r="G31" s="10" t="s">
        <v>97</v>
      </c>
      <c r="H31" s="7" t="str">
        <f>"000055"</f>
        <v>000055</v>
      </c>
      <c r="I31" s="6">
        <v>43167</v>
      </c>
      <c r="J31" s="7" t="str">
        <f>"000007"</f>
        <v>000007</v>
      </c>
      <c r="K31" s="6">
        <v>43215</v>
      </c>
      <c r="L31" s="7" t="str">
        <f>"000008"</f>
        <v>000008</v>
      </c>
      <c r="M31" s="6">
        <v>43215</v>
      </c>
      <c r="N31" s="7">
        <v>18</v>
      </c>
      <c r="O31" s="7" t="str">
        <f>"005402"</f>
        <v>005402</v>
      </c>
      <c r="P31" s="6">
        <v>43731</v>
      </c>
      <c r="Q31" s="11">
        <v>7.3699700000000004</v>
      </c>
      <c r="R31" s="11">
        <v>0.30216999999999999</v>
      </c>
      <c r="S31" s="11">
        <v>7.0678000000000001</v>
      </c>
      <c r="T31" s="7">
        <v>199</v>
      </c>
      <c r="U31" s="6">
        <v>43732</v>
      </c>
      <c r="V31" s="7">
        <v>9620096296</v>
      </c>
      <c r="W31" s="10" t="s">
        <v>93</v>
      </c>
      <c r="X31" s="7" t="s">
        <v>79</v>
      </c>
      <c r="Y31" s="10" t="s">
        <v>80</v>
      </c>
      <c r="Z31" s="7" t="s">
        <v>38</v>
      </c>
      <c r="AA31" s="10" t="s">
        <v>39</v>
      </c>
      <c r="AB31" s="11">
        <f t="shared" si="0"/>
        <v>7.3699700000000007E-2</v>
      </c>
    </row>
    <row r="32" spans="1:28" x14ac:dyDescent="0.35">
      <c r="A32" s="4">
        <v>4089</v>
      </c>
      <c r="B32" s="5" t="s">
        <v>70</v>
      </c>
      <c r="C32" s="6">
        <v>43732</v>
      </c>
      <c r="D32" s="7">
        <v>129</v>
      </c>
      <c r="E32" s="8" t="s">
        <v>34</v>
      </c>
      <c r="F32" s="7" t="s">
        <v>98</v>
      </c>
      <c r="G32" s="10" t="s">
        <v>99</v>
      </c>
      <c r="H32" s="7" t="str">
        <f>"000003"</f>
        <v>000003</v>
      </c>
      <c r="I32" s="6">
        <v>43063</v>
      </c>
      <c r="J32" s="7" t="str">
        <f>"000014"</f>
        <v>000014</v>
      </c>
      <c r="K32" s="6">
        <v>43257</v>
      </c>
      <c r="L32" s="7" t="str">
        <f>"000014"</f>
        <v>000014</v>
      </c>
      <c r="M32" s="6">
        <v>43257</v>
      </c>
      <c r="N32" s="7">
        <v>18</v>
      </c>
      <c r="O32" s="7" t="str">
        <f>"006239"</f>
        <v>006239</v>
      </c>
      <c r="P32" s="6">
        <v>43783</v>
      </c>
      <c r="Q32" s="11">
        <v>9.1700599999999994</v>
      </c>
      <c r="R32" s="11">
        <v>0.37597000000000003</v>
      </c>
      <c r="S32" s="11">
        <v>8.7940900000000006</v>
      </c>
      <c r="T32" s="7">
        <v>199</v>
      </c>
      <c r="U32" s="6">
        <v>43732</v>
      </c>
      <c r="V32" s="7">
        <v>9845496296</v>
      </c>
      <c r="W32" s="10" t="s">
        <v>93</v>
      </c>
      <c r="X32" s="7" t="s">
        <v>79</v>
      </c>
      <c r="Y32" s="10" t="s">
        <v>80</v>
      </c>
      <c r="Z32" s="7" t="s">
        <v>38</v>
      </c>
      <c r="AA32" s="10" t="s">
        <v>39</v>
      </c>
      <c r="AB32" s="11">
        <f t="shared" si="0"/>
        <v>9.1700599999999993E-2</v>
      </c>
    </row>
    <row r="33" spans="1:28" x14ac:dyDescent="0.35">
      <c r="A33" s="4">
        <v>4090</v>
      </c>
      <c r="B33" s="5" t="s">
        <v>100</v>
      </c>
      <c r="C33" s="6">
        <v>43748</v>
      </c>
      <c r="D33" s="4">
        <v>129</v>
      </c>
      <c r="E33" s="8" t="s">
        <v>34</v>
      </c>
      <c r="F33" s="7" t="s">
        <v>101</v>
      </c>
      <c r="G33" s="8" t="s">
        <v>102</v>
      </c>
      <c r="H33" s="7" t="str">
        <f>"000129"</f>
        <v>000129</v>
      </c>
      <c r="I33" s="6">
        <v>42439</v>
      </c>
      <c r="J33" s="7" t="str">
        <f>"000010"</f>
        <v>000010</v>
      </c>
      <c r="K33" s="6">
        <v>43336</v>
      </c>
      <c r="L33" s="7" t="str">
        <f>"000083"</f>
        <v>000083</v>
      </c>
      <c r="M33" s="6">
        <v>43337</v>
      </c>
      <c r="N33" s="7">
        <v>15</v>
      </c>
      <c r="O33" s="7" t="str">
        <f>"005635"</f>
        <v>005635</v>
      </c>
      <c r="P33" s="6">
        <v>43741</v>
      </c>
      <c r="Q33" s="9">
        <v>37.050359999999998</v>
      </c>
      <c r="R33" s="9">
        <v>2.2503600000000001</v>
      </c>
      <c r="S33" s="9">
        <v>34.799999999999997</v>
      </c>
      <c r="T33" s="7">
        <v>13</v>
      </c>
      <c r="U33" s="6">
        <v>43748</v>
      </c>
      <c r="V33" s="7">
        <v>9999999999</v>
      </c>
      <c r="W33" s="8" t="s">
        <v>103</v>
      </c>
      <c r="X33" s="7" t="s">
        <v>74</v>
      </c>
      <c r="Y33" s="8" t="s">
        <v>75</v>
      </c>
      <c r="Z33" s="7" t="s">
        <v>59</v>
      </c>
      <c r="AA33" s="8" t="s">
        <v>60</v>
      </c>
      <c r="AB33" s="9">
        <v>0.37050359999999999</v>
      </c>
    </row>
    <row r="34" spans="1:28" x14ac:dyDescent="0.35">
      <c r="A34" s="4">
        <v>4091</v>
      </c>
      <c r="B34" s="5" t="s">
        <v>100</v>
      </c>
      <c r="C34" s="6">
        <v>43748</v>
      </c>
      <c r="D34" s="4">
        <v>129</v>
      </c>
      <c r="E34" s="8" t="s">
        <v>34</v>
      </c>
      <c r="F34" s="7" t="s">
        <v>104</v>
      </c>
      <c r="G34" s="8" t="s">
        <v>105</v>
      </c>
      <c r="H34" s="7" t="str">
        <f>"000025"</f>
        <v>000025</v>
      </c>
      <c r="I34" s="6">
        <v>43098</v>
      </c>
      <c r="J34" s="7" t="str">
        <f>"000048"</f>
        <v>000048</v>
      </c>
      <c r="K34" s="6">
        <v>43363</v>
      </c>
      <c r="L34" s="7" t="str">
        <f>"000049"</f>
        <v>000049</v>
      </c>
      <c r="M34" s="6">
        <v>43363</v>
      </c>
      <c r="N34" s="7">
        <v>18</v>
      </c>
      <c r="O34" s="7" t="str">
        <f>""</f>
        <v/>
      </c>
      <c r="P34" s="6"/>
      <c r="Q34" s="9">
        <v>57.454790000000003</v>
      </c>
      <c r="R34" s="9">
        <v>4.7126099999999997</v>
      </c>
      <c r="S34" s="9">
        <v>52.742179999999998</v>
      </c>
      <c r="T34" s="7">
        <v>13</v>
      </c>
      <c r="U34" s="6">
        <v>43748</v>
      </c>
      <c r="V34" s="7">
        <v>9886073963</v>
      </c>
      <c r="W34" s="8" t="s">
        <v>83</v>
      </c>
      <c r="X34" s="7" t="s">
        <v>79</v>
      </c>
      <c r="Y34" s="8" t="s">
        <v>80</v>
      </c>
      <c r="Z34" s="7" t="s">
        <v>51</v>
      </c>
      <c r="AA34" s="8" t="s">
        <v>52</v>
      </c>
      <c r="AB34" s="9">
        <v>0.5745479</v>
      </c>
    </row>
    <row r="35" spans="1:28" x14ac:dyDescent="0.35">
      <c r="A35" s="4">
        <v>4092</v>
      </c>
      <c r="B35" s="5" t="s">
        <v>106</v>
      </c>
      <c r="C35" s="6">
        <v>43777</v>
      </c>
      <c r="D35" s="4">
        <v>129</v>
      </c>
      <c r="E35" s="8" t="s">
        <v>34</v>
      </c>
      <c r="F35" s="7" t="s">
        <v>35</v>
      </c>
      <c r="G35" s="8" t="s">
        <v>36</v>
      </c>
      <c r="H35" s="7" t="str">
        <f>"00041A"</f>
        <v>00041A</v>
      </c>
      <c r="I35" s="6">
        <v>42794</v>
      </c>
      <c r="J35" s="7" t="str">
        <f>"000109"</f>
        <v>000109</v>
      </c>
      <c r="K35" s="6">
        <v>43763</v>
      </c>
      <c r="L35" s="7" t="str">
        <f>"000109"</f>
        <v>000109</v>
      </c>
      <c r="M35" s="6">
        <v>43763</v>
      </c>
      <c r="N35" s="7">
        <v>16</v>
      </c>
      <c r="O35" s="7" t="str">
        <f>"006134"</f>
        <v>006134</v>
      </c>
      <c r="P35" s="6">
        <v>43776</v>
      </c>
      <c r="Q35" s="9">
        <v>2.1191599999999999</v>
      </c>
      <c r="R35" s="9">
        <v>0.26667999999999997</v>
      </c>
      <c r="S35" s="9">
        <v>1.8524799999999999</v>
      </c>
      <c r="T35" s="7">
        <v>13</v>
      </c>
      <c r="U35" s="6">
        <v>43777</v>
      </c>
      <c r="V35" s="7">
        <v>9620096296</v>
      </c>
      <c r="W35" s="8" t="s">
        <v>37</v>
      </c>
      <c r="X35" s="7" t="s">
        <v>31</v>
      </c>
      <c r="Y35" s="8" t="s">
        <v>30</v>
      </c>
      <c r="Z35" s="7" t="s">
        <v>38</v>
      </c>
      <c r="AA35" s="8" t="s">
        <v>39</v>
      </c>
      <c r="AB35" s="9">
        <v>2.1191599999999998E-2</v>
      </c>
    </row>
    <row r="36" spans="1:28" x14ac:dyDescent="0.35">
      <c r="A36" s="4">
        <v>4093</v>
      </c>
      <c r="B36" s="5" t="s">
        <v>106</v>
      </c>
      <c r="C36" s="6">
        <v>43777</v>
      </c>
      <c r="D36" s="4">
        <v>129</v>
      </c>
      <c r="E36" s="8" t="s">
        <v>34</v>
      </c>
      <c r="F36" s="7" t="s">
        <v>46</v>
      </c>
      <c r="G36" s="8" t="s">
        <v>47</v>
      </c>
      <c r="H36" s="7" t="str">
        <f>"00040A"</f>
        <v>00040A</v>
      </c>
      <c r="I36" s="6">
        <v>42794</v>
      </c>
      <c r="J36" s="7" t="str">
        <f>"000110"</f>
        <v>000110</v>
      </c>
      <c r="K36" s="6">
        <v>43763</v>
      </c>
      <c r="L36" s="7" t="str">
        <f>"000110"</f>
        <v>000110</v>
      </c>
      <c r="M36" s="6">
        <v>43763</v>
      </c>
      <c r="N36" s="7">
        <v>16</v>
      </c>
      <c r="O36" s="7" t="str">
        <f>"006135"</f>
        <v>006135</v>
      </c>
      <c r="P36" s="6">
        <v>43776</v>
      </c>
      <c r="Q36" s="9">
        <v>2.2269199999999998</v>
      </c>
      <c r="R36" s="9">
        <v>0.27842</v>
      </c>
      <c r="S36" s="9">
        <v>1.9484999999999999</v>
      </c>
      <c r="T36" s="7">
        <v>13</v>
      </c>
      <c r="U36" s="6">
        <v>43777</v>
      </c>
      <c r="V36" s="7">
        <v>9620096296</v>
      </c>
      <c r="W36" s="8" t="s">
        <v>37</v>
      </c>
      <c r="X36" s="7" t="s">
        <v>31</v>
      </c>
      <c r="Y36" s="8" t="s">
        <v>30</v>
      </c>
      <c r="Z36" s="7" t="s">
        <v>38</v>
      </c>
      <c r="AA36" s="8" t="s">
        <v>39</v>
      </c>
      <c r="AB36" s="9">
        <v>2.2269199999999999E-2</v>
      </c>
    </row>
    <row r="37" spans="1:28" x14ac:dyDescent="0.35">
      <c r="A37" s="4">
        <v>4094</v>
      </c>
      <c r="B37" s="5" t="s">
        <v>106</v>
      </c>
      <c r="C37" s="6">
        <v>43777</v>
      </c>
      <c r="D37" s="4">
        <v>129</v>
      </c>
      <c r="E37" s="8" t="s">
        <v>34</v>
      </c>
      <c r="F37" s="7" t="s">
        <v>40</v>
      </c>
      <c r="G37" s="8" t="s">
        <v>41</v>
      </c>
      <c r="H37" s="7" t="str">
        <f>"000046"</f>
        <v>000046</v>
      </c>
      <c r="I37" s="6">
        <v>42795</v>
      </c>
      <c r="J37" s="7" t="str">
        <f>"000111"</f>
        <v>000111</v>
      </c>
      <c r="K37" s="6">
        <v>43763</v>
      </c>
      <c r="L37" s="7" t="str">
        <f>"000111"</f>
        <v>000111</v>
      </c>
      <c r="M37" s="6">
        <v>43763</v>
      </c>
      <c r="N37" s="7">
        <v>16</v>
      </c>
      <c r="O37" s="7" t="str">
        <f>"006136"</f>
        <v>006136</v>
      </c>
      <c r="P37" s="6">
        <v>43776</v>
      </c>
      <c r="Q37" s="9">
        <v>2.4417</v>
      </c>
      <c r="R37" s="9">
        <v>0.30181000000000002</v>
      </c>
      <c r="S37" s="9">
        <v>2.1398899999999998</v>
      </c>
      <c r="T37" s="7">
        <v>13</v>
      </c>
      <c r="U37" s="6">
        <v>43777</v>
      </c>
      <c r="V37" s="7">
        <v>9620096296</v>
      </c>
      <c r="W37" s="8" t="s">
        <v>42</v>
      </c>
      <c r="X37" s="7" t="s">
        <v>31</v>
      </c>
      <c r="Y37" s="8" t="s">
        <v>30</v>
      </c>
      <c r="Z37" s="7" t="s">
        <v>38</v>
      </c>
      <c r="AA37" s="8" t="s">
        <v>39</v>
      </c>
      <c r="AB37" s="9">
        <v>2.4417000000000001E-2</v>
      </c>
    </row>
    <row r="38" spans="1:28" x14ac:dyDescent="0.35">
      <c r="A38" s="4">
        <v>4095</v>
      </c>
      <c r="B38" s="5" t="s">
        <v>106</v>
      </c>
      <c r="C38" s="6">
        <v>43777</v>
      </c>
      <c r="D38" s="4">
        <v>129</v>
      </c>
      <c r="E38" s="8" t="s">
        <v>34</v>
      </c>
      <c r="F38" s="7" t="s">
        <v>43</v>
      </c>
      <c r="G38" s="8" t="s">
        <v>44</v>
      </c>
      <c r="H38" s="7" t="str">
        <f>"000039"</f>
        <v>000039</v>
      </c>
      <c r="I38" s="6">
        <v>42794</v>
      </c>
      <c r="J38" s="7" t="str">
        <f>"000112"</f>
        <v>000112</v>
      </c>
      <c r="K38" s="6">
        <v>43763</v>
      </c>
      <c r="L38" s="7" t="str">
        <f>"000112"</f>
        <v>000112</v>
      </c>
      <c r="M38" s="6">
        <v>43763</v>
      </c>
      <c r="N38" s="7">
        <v>16</v>
      </c>
      <c r="O38" s="7" t="str">
        <f>"006137"</f>
        <v>006137</v>
      </c>
      <c r="P38" s="6">
        <v>43776</v>
      </c>
      <c r="Q38" s="9">
        <v>2.0612499999999998</v>
      </c>
      <c r="R38" s="9">
        <v>0.25736999999999999</v>
      </c>
      <c r="S38" s="9">
        <v>1.8038799999999999</v>
      </c>
      <c r="T38" s="7">
        <v>13</v>
      </c>
      <c r="U38" s="6">
        <v>43777</v>
      </c>
      <c r="V38" s="7">
        <v>9620096296</v>
      </c>
      <c r="W38" s="8" t="s">
        <v>45</v>
      </c>
      <c r="X38" s="7" t="s">
        <v>31</v>
      </c>
      <c r="Y38" s="8" t="s">
        <v>30</v>
      </c>
      <c r="Z38" s="7" t="s">
        <v>38</v>
      </c>
      <c r="AA38" s="8" t="s">
        <v>39</v>
      </c>
      <c r="AB38" s="9">
        <v>2.0612499999999999E-2</v>
      </c>
    </row>
    <row r="39" spans="1:28" x14ac:dyDescent="0.35">
      <c r="A39" s="4">
        <v>4096</v>
      </c>
      <c r="B39" s="5" t="s">
        <v>106</v>
      </c>
      <c r="C39" s="6">
        <v>43795</v>
      </c>
      <c r="D39" s="4">
        <v>129</v>
      </c>
      <c r="E39" s="8" t="s">
        <v>34</v>
      </c>
      <c r="F39" s="7" t="s">
        <v>107</v>
      </c>
      <c r="G39" s="8" t="s">
        <v>108</v>
      </c>
      <c r="H39" s="7" t="str">
        <f>"000004"</f>
        <v>000004</v>
      </c>
      <c r="I39" s="6">
        <v>43063</v>
      </c>
      <c r="J39" s="7" t="str">
        <f>"000011"</f>
        <v>000011</v>
      </c>
      <c r="K39" s="6">
        <v>43254</v>
      </c>
      <c r="L39" s="7" t="str">
        <f>"000011"</f>
        <v>000011</v>
      </c>
      <c r="M39" s="6">
        <v>43254</v>
      </c>
      <c r="N39" s="7">
        <v>18</v>
      </c>
      <c r="O39" s="7" t="str">
        <f>"006238"</f>
        <v>006238</v>
      </c>
      <c r="P39" s="6">
        <v>43783</v>
      </c>
      <c r="Q39" s="9">
        <v>44.262889999999999</v>
      </c>
      <c r="R39" s="9">
        <v>3.6240700000000001</v>
      </c>
      <c r="S39" s="9">
        <v>40.638820000000003</v>
      </c>
      <c r="T39" s="7">
        <v>13</v>
      </c>
      <c r="U39" s="6">
        <v>43795</v>
      </c>
      <c r="V39" s="7">
        <v>9886073963</v>
      </c>
      <c r="W39" s="8" t="s">
        <v>109</v>
      </c>
      <c r="X39" s="7" t="s">
        <v>79</v>
      </c>
      <c r="Y39" s="8" t="s">
        <v>80</v>
      </c>
      <c r="Z39" s="7" t="s">
        <v>51</v>
      </c>
      <c r="AA39" s="8" t="s">
        <v>52</v>
      </c>
      <c r="AB39" s="9">
        <v>0.44262889999999999</v>
      </c>
    </row>
    <row r="40" spans="1:28" x14ac:dyDescent="0.35">
      <c r="A40" s="4">
        <v>4097</v>
      </c>
      <c r="B40" s="5" t="s">
        <v>106</v>
      </c>
      <c r="C40" s="6">
        <v>43795</v>
      </c>
      <c r="D40" s="4">
        <v>129</v>
      </c>
      <c r="E40" s="8" t="s">
        <v>34</v>
      </c>
      <c r="F40" s="7" t="s">
        <v>98</v>
      </c>
      <c r="G40" s="8" t="s">
        <v>99</v>
      </c>
      <c r="H40" s="7" t="str">
        <f>"000003"</f>
        <v>000003</v>
      </c>
      <c r="I40" s="6">
        <v>43063</v>
      </c>
      <c r="J40" s="7" t="str">
        <f>"000014"</f>
        <v>000014</v>
      </c>
      <c r="K40" s="6">
        <v>43257</v>
      </c>
      <c r="L40" s="7" t="str">
        <f>"000014"</f>
        <v>000014</v>
      </c>
      <c r="M40" s="6">
        <v>43257</v>
      </c>
      <c r="N40" s="7">
        <v>18</v>
      </c>
      <c r="O40" s="7" t="str">
        <f>"006239"</f>
        <v>006239</v>
      </c>
      <c r="P40" s="6">
        <v>43783</v>
      </c>
      <c r="Q40" s="9">
        <v>67.587010000000006</v>
      </c>
      <c r="R40" s="9">
        <v>5.5731299999999999</v>
      </c>
      <c r="S40" s="9">
        <v>62.01388</v>
      </c>
      <c r="T40" s="7">
        <v>13</v>
      </c>
      <c r="U40" s="6">
        <v>43795</v>
      </c>
      <c r="V40" s="7">
        <v>9886073963</v>
      </c>
      <c r="W40" s="8" t="s">
        <v>109</v>
      </c>
      <c r="X40" s="7" t="s">
        <v>79</v>
      </c>
      <c r="Y40" s="8" t="s">
        <v>80</v>
      </c>
      <c r="Z40" s="7" t="s">
        <v>51</v>
      </c>
      <c r="AA40" s="8" t="s">
        <v>52</v>
      </c>
      <c r="AB40" s="9">
        <v>0.67587010000000003</v>
      </c>
    </row>
    <row r="41" spans="1:28" x14ac:dyDescent="0.35">
      <c r="A41" s="4">
        <v>4098</v>
      </c>
      <c r="B41" s="5" t="s">
        <v>106</v>
      </c>
      <c r="C41" s="6">
        <v>43795</v>
      </c>
      <c r="D41" s="4">
        <v>129</v>
      </c>
      <c r="E41" s="8" t="s">
        <v>34</v>
      </c>
      <c r="F41" s="7" t="s">
        <v>76</v>
      </c>
      <c r="G41" s="8" t="s">
        <v>77</v>
      </c>
      <c r="H41" s="7" t="str">
        <f>"000006"</f>
        <v>000006</v>
      </c>
      <c r="I41" s="6">
        <v>43063</v>
      </c>
      <c r="J41" s="7" t="str">
        <f>"000015"</f>
        <v>000015</v>
      </c>
      <c r="K41" s="6">
        <v>43263</v>
      </c>
      <c r="L41" s="7" t="str">
        <f>"000015"</f>
        <v>000015</v>
      </c>
      <c r="M41" s="6">
        <v>43263</v>
      </c>
      <c r="N41" s="7">
        <v>18</v>
      </c>
      <c r="O41" s="7" t="str">
        <f>"006241"</f>
        <v>006241</v>
      </c>
      <c r="P41" s="6">
        <v>43783</v>
      </c>
      <c r="Q41" s="9">
        <v>56.544969999999999</v>
      </c>
      <c r="R41" s="9">
        <v>4.6277200000000001</v>
      </c>
      <c r="S41" s="9">
        <v>51.917250000000003</v>
      </c>
      <c r="T41" s="7">
        <v>13</v>
      </c>
      <c r="U41" s="6">
        <v>43795</v>
      </c>
      <c r="V41" s="7">
        <v>9886073963</v>
      </c>
      <c r="W41" s="8" t="s">
        <v>109</v>
      </c>
      <c r="X41" s="7" t="s">
        <v>79</v>
      </c>
      <c r="Y41" s="8" t="s">
        <v>80</v>
      </c>
      <c r="Z41" s="7" t="s">
        <v>51</v>
      </c>
      <c r="AA41" s="8" t="s">
        <v>52</v>
      </c>
      <c r="AB41" s="9">
        <v>0.56544969999999994</v>
      </c>
    </row>
    <row r="42" spans="1:28" x14ac:dyDescent="0.35">
      <c r="A42" s="4">
        <v>4099</v>
      </c>
      <c r="B42" s="5" t="s">
        <v>110</v>
      </c>
      <c r="C42" s="6">
        <v>43805</v>
      </c>
      <c r="D42" s="4">
        <v>129</v>
      </c>
      <c r="E42" s="8" t="s">
        <v>34</v>
      </c>
      <c r="F42" s="7" t="s">
        <v>54</v>
      </c>
      <c r="G42" s="8" t="s">
        <v>55</v>
      </c>
      <c r="H42" s="7" t="str">
        <f>"000041"</f>
        <v>000041</v>
      </c>
      <c r="I42" s="6">
        <v>43099</v>
      </c>
      <c r="J42" s="7" t="str">
        <f>"000001"</f>
        <v>000001</v>
      </c>
      <c r="K42" s="6">
        <v>43245</v>
      </c>
      <c r="L42" s="7" t="str">
        <f>"000025"</f>
        <v>000025</v>
      </c>
      <c r="M42" s="6">
        <v>43245</v>
      </c>
      <c r="N42" s="7">
        <v>17</v>
      </c>
      <c r="O42" s="7" t="str">
        <f>"006561"</f>
        <v>006561</v>
      </c>
      <c r="P42" s="6">
        <v>43802</v>
      </c>
      <c r="Q42" s="9">
        <v>5.9960000000000004</v>
      </c>
      <c r="R42" s="9">
        <v>0.59960000000000002</v>
      </c>
      <c r="S42" s="9">
        <v>5.3963999999999999</v>
      </c>
      <c r="T42" s="7">
        <v>13</v>
      </c>
      <c r="U42" s="6">
        <v>43805</v>
      </c>
      <c r="V42" s="7">
        <v>9986551818</v>
      </c>
      <c r="W42" s="8" t="s">
        <v>56</v>
      </c>
      <c r="X42" s="7" t="s">
        <v>57</v>
      </c>
      <c r="Y42" s="8" t="s">
        <v>58</v>
      </c>
      <c r="Z42" s="7" t="s">
        <v>59</v>
      </c>
      <c r="AA42" s="8" t="s">
        <v>60</v>
      </c>
      <c r="AB42" s="9">
        <v>5.9960000000000006E-2</v>
      </c>
    </row>
    <row r="43" spans="1:28" x14ac:dyDescent="0.35">
      <c r="A43" s="4">
        <v>4100</v>
      </c>
      <c r="B43" s="5" t="s">
        <v>110</v>
      </c>
      <c r="C43" s="6">
        <v>43809</v>
      </c>
      <c r="D43" s="4">
        <v>129</v>
      </c>
      <c r="E43" s="8" t="s">
        <v>34</v>
      </c>
      <c r="F43" s="7" t="s">
        <v>111</v>
      </c>
      <c r="G43" s="8" t="s">
        <v>112</v>
      </c>
      <c r="H43" s="7" t="str">
        <f>"000059"</f>
        <v>000059</v>
      </c>
      <c r="I43" s="6">
        <v>43160</v>
      </c>
      <c r="J43" s="7" t="str">
        <f>"000070"</f>
        <v>000070</v>
      </c>
      <c r="K43" s="6">
        <v>43372</v>
      </c>
      <c r="L43" s="7" t="str">
        <f>"000070"</f>
        <v>000070</v>
      </c>
      <c r="M43" s="6">
        <v>43372</v>
      </c>
      <c r="N43" s="7">
        <v>18</v>
      </c>
      <c r="O43" s="7" t="str">
        <f>"006667"</f>
        <v>006667</v>
      </c>
      <c r="P43" s="6">
        <v>43805</v>
      </c>
      <c r="Q43" s="9">
        <v>7.1293199999999999</v>
      </c>
      <c r="R43" s="9">
        <v>0.63629000000000002</v>
      </c>
      <c r="S43" s="9">
        <v>6.4930300000000001</v>
      </c>
      <c r="T43" s="7">
        <v>13</v>
      </c>
      <c r="U43" s="6">
        <v>43809</v>
      </c>
      <c r="V43" s="7">
        <v>8904904737</v>
      </c>
      <c r="W43" s="8" t="s">
        <v>50</v>
      </c>
      <c r="X43" s="7" t="s">
        <v>113</v>
      </c>
      <c r="Y43" s="8" t="s">
        <v>114</v>
      </c>
      <c r="Z43" s="7" t="s">
        <v>51</v>
      </c>
      <c r="AA43" s="8" t="s">
        <v>52</v>
      </c>
      <c r="AB43" s="9">
        <v>7.1293200000000001E-2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2020-01-30T06:32:15Z</dcterms:modified>
</cp:coreProperties>
</file>