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<sst xmlns="http://schemas.openxmlformats.org/spreadsheetml/2006/main" count="289" uniqueCount="129">
  <si>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</si>
  <si>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</si>
  <si>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</si>
  <si>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</si>
  <si>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</si>
  <si>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</si>
  <si>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</si>
  <si>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</si>
  <si>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</si>
  <si>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</si>
  <si>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</si>
  <si>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</si>
  <si>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</si>
  <si>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</si>
  <si>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</si>
  <si>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</si>
  <si>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</si>
  <si>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</si>
  <si>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</si>
  <si>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</si>
  <si>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</si>
  <si>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</si>
  <si>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</si>
  <si>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</si>
  <si>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</si>
  <si>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</si>
  <si>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</si>
  <si>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</si>
  <si>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</si>
  <si>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</si>
  <si>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</si>
  <si>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</si>
  <si>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</si>
  <si>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</si>
  <si>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</si>
  <si>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P3293</t>
  </si>
  <si>
    <t>14th Finance Commission Works - Drinking Water</t>
  </si>
  <si>
    <t>Technical Manager West KRIDL</t>
  </si>
  <si>
    <t>ddo488</t>
  </si>
  <si>
    <t xml:space="preserve"> Assistant Executive Engineer Chandra Layout West Zone</t>
  </si>
  <si>
    <t>Nayanda Halli</t>
  </si>
  <si>
    <t>131-18-000036</t>
  </si>
  <si>
    <t>Improvements and maintenance of roads and footpath in ward no 131 Nayandahalli</t>
  </si>
  <si>
    <t>131-17-000024</t>
  </si>
  <si>
    <t xml:space="preserve">Providing Cement concrete roads in Vinayaka layout in ward NO 131, Nayandahalli </t>
  </si>
  <si>
    <t>V Manjunath</t>
  </si>
  <si>
    <t>131-17-000025</t>
  </si>
  <si>
    <t xml:space="preserve">Providing Cement concrete roads in Ajjappa layout in ward NO 131, Nayandahalli </t>
  </si>
  <si>
    <t>131-17-000028</t>
  </si>
  <si>
    <t>Improvements to drain to 4th cross Gangondanahalli in ward No 131</t>
  </si>
  <si>
    <t>Keshava Narayana</t>
  </si>
  <si>
    <t>131-17-000020</t>
  </si>
  <si>
    <t xml:space="preserve">Providing CC roads and RCC Drain in Metro layout in ward no 131 Nayandahalli </t>
  </si>
  <si>
    <t>Anil kumar R</t>
  </si>
  <si>
    <t>131-17-000027</t>
  </si>
  <si>
    <t xml:space="preserve">Providing Cement concrete roads Vinayaka layout near SAI Ground  in ward NO 131, Nayandahalli </t>
  </si>
  <si>
    <t>L Somashekar</t>
  </si>
  <si>
    <t>131-18-000033</t>
  </si>
  <si>
    <t>Providing drinking water works  in ward no 131 Nayandahalli</t>
  </si>
  <si>
    <t>July</t>
  </si>
  <si>
    <t>131-17-000022</t>
  </si>
  <si>
    <t xml:space="preserve">Providing Covering slabs to Open drains in ward No 131 Nayandahalli Jurisdictions </t>
  </si>
  <si>
    <t>G S Kumar</t>
  </si>
  <si>
    <t>131-17-000021</t>
  </si>
  <si>
    <t xml:space="preserve">Providing Cement concrete roads in Pantarapalya in ward NO 131 Nayandahalli </t>
  </si>
  <si>
    <t>D Siddegowda</t>
  </si>
  <si>
    <t>131-16-000001</t>
  </si>
  <si>
    <t>Annual Operation And maintenance Of Street Lights at Nyandahalli in Ward No- 131</t>
  </si>
  <si>
    <t>Sai Electric Com</t>
  </si>
  <si>
    <t>P0300</t>
  </si>
  <si>
    <t>M and R to Street Lights - Replacement of Burnt Bulbs etc. (Package)</t>
  </si>
  <si>
    <t>ddo209</t>
  </si>
  <si>
    <t xml:space="preserve"> Assistant Executive Engineer Electrical West Zone</t>
  </si>
  <si>
    <t>131-18-000038</t>
  </si>
  <si>
    <t>Maintenance of Solid waste management in ward no 131 Nayandahalli</t>
  </si>
  <si>
    <t>Executive Engineer KRIDL</t>
  </si>
  <si>
    <t>P3298</t>
  </si>
  <si>
    <t>14th Finance Commission Works - SWM Works</t>
  </si>
  <si>
    <t>September</t>
  </si>
  <si>
    <t>131-18-000042</t>
  </si>
  <si>
    <t>Drilling and maintenance of borwells in ward no-131 Nayandahalli ward juridiction</t>
  </si>
  <si>
    <t>P1802</t>
  </si>
  <si>
    <t>Water Supply New Areas</t>
  </si>
  <si>
    <t>131-18-000018</t>
  </si>
  <si>
    <t>Construction of RO plant in ward no.131 in Govindarajanagara Constituency.</t>
  </si>
  <si>
    <t>P3111</t>
  </si>
  <si>
    <t>State Finance Commission Untied Grant Works</t>
  </si>
  <si>
    <t>131-18-000045</t>
  </si>
  <si>
    <t>Development work in Harijana colony in ward no-131</t>
  </si>
  <si>
    <t>P1878</t>
  </si>
  <si>
    <t>18per - Works (Bhagyajyothi, Sooru / Neeru Yojane and General) (54 Lakhs / New Wards)</t>
  </si>
  <si>
    <t>131-18-000044</t>
  </si>
  <si>
    <t>Development work in Basavalingappa colony in ward no-131</t>
  </si>
  <si>
    <t>Technical manager west KRIDL</t>
  </si>
  <si>
    <t>131-18-000046</t>
  </si>
  <si>
    <t>Development work in Harijana colony west side in ward no-131</t>
  </si>
  <si>
    <t>131-17-000048</t>
  </si>
  <si>
    <t>Development of ITI Layout Park in ward no 131</t>
  </si>
  <si>
    <t>Executive Engineer-2, KRIDL</t>
  </si>
  <si>
    <t>P0190</t>
  </si>
  <si>
    <t>Works sanctioned by Hon Mayor</t>
  </si>
  <si>
    <t>ddo326</t>
  </si>
  <si>
    <t xml:space="preserve"> Executive Engineer SWM 1 Central Zone</t>
  </si>
  <si>
    <t>131-18-000022</t>
  </si>
  <si>
    <t>Improvements to roads and drains in ward no 131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</si>
  <si>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</si>
  <si>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</si>
  <si>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October</t>
  </si>
  <si>
    <t>131-18-000016</t>
  </si>
  <si>
    <t>Providing Name Board and Stickers in ward no. 131 in Govindarajanagara Consitutuency</t>
  </si>
  <si>
    <t>131-18-000005</t>
  </si>
  <si>
    <t>Asphalting to roads and other improvements in Aziz Sait Layout, Gangodanahalli, in ward no 131.</t>
  </si>
  <si>
    <t>KRIDL</t>
  </si>
  <si>
    <t>131-18-000002</t>
  </si>
  <si>
    <t>Asphalting to roads and other improvements in 3rd main road Gangodanahalli, in ward no 131.</t>
  </si>
  <si>
    <t>131-18-000004</t>
  </si>
  <si>
    <t>Asphalting to roads and other improvements in 5th main road Gangodanahalli, in ward no 131.</t>
  </si>
  <si>
    <t>131-18-000006</t>
  </si>
  <si>
    <t>Asphalting to roads and other improvements in 1st main road Metro Layout, Gangodanahalli, in ward no 131.</t>
  </si>
  <si>
    <t>131-17-000047</t>
  </si>
  <si>
    <t>Providing M S Grill around the ITI layout park below High Tension Line in ward no 131</t>
  </si>
  <si>
    <t>131-18-000008</t>
  </si>
  <si>
    <t>Asphalting to roads and other improvements to ITI Layout in ward no 131.</t>
  </si>
  <si>
    <t>November</t>
  </si>
  <si>
    <t>131-18-000009</t>
  </si>
  <si>
    <t>Improvements to Roads and Drains in Nayandahalli ward no 131.</t>
  </si>
  <si>
    <t>December</t>
  </si>
  <si>
    <t>131-18-000003</t>
  </si>
  <si>
    <t>Asphalting to roads and other improvements in 4th main road Gangodanahalli, in ward no 131.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</si>
</sst>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workbookViewId="0">
      <selection activeCell="A2" sqref="A2:XFD30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4180</v>
      </c>
      <c r="B2" s="5" t="s">
        <v>28</v>
      </c>
      <c r="C2" s="6">
        <v>43578</v>
      </c>
      <c r="D2" s="7">
        <v>131</v>
      </c>
      <c r="E2" s="8" t="s">
        <v>40</v>
      </c>
      <c r="F2" s="7" t="s">
        <v>41</v>
      </c>
      <c r="G2" s="8" t="s">
        <v>42</v>
      </c>
      <c r="H2" s="7" t="str">
        <f>"000282"</f>
        <v>000282</v>
      </c>
      <c r="I2" s="6">
        <v>43347</v>
      </c>
      <c r="J2" s="7" t="str">
        <f>"000072"</f>
        <v>000072</v>
      </c>
      <c r="K2" s="6">
        <v>43503</v>
      </c>
      <c r="L2" s="7" t="str">
        <f>"000189"</f>
        <v>000189</v>
      </c>
      <c r="M2" s="6">
        <v>43503</v>
      </c>
      <c r="N2" s="7">
        <v>18</v>
      </c>
      <c r="O2" s="7" t="str">
        <f>"000696"</f>
        <v>000696</v>
      </c>
      <c r="P2" s="6">
        <v>43577</v>
      </c>
      <c r="Q2" s="9">
        <v>14.64542</v>
      </c>
      <c r="R2" s="9">
        <v>2.0481600000000002</v>
      </c>
      <c r="S2" s="9">
        <v>12.59726</v>
      </c>
      <c r="T2" s="7">
        <v>24</v>
      </c>
      <c r="U2" s="6">
        <v>43578</v>
      </c>
      <c r="V2" s="7">
        <v>9900000000</v>
      </c>
      <c r="W2" s="8" t="s">
        <v>37</v>
      </c>
      <c r="X2" s="7" t="s">
        <v>33</v>
      </c>
      <c r="Y2" s="8" t="s">
        <v>34</v>
      </c>
      <c r="Z2" s="7" t="s">
        <v>38</v>
      </c>
      <c r="AA2" s="8" t="s">
        <v>39</v>
      </c>
      <c r="AB2" s="9">
        <f t="shared" ref="AB2:AB7" si="0">Q2/100</f>
        <v>0.14645420000000001</v>
      </c>
    </row>
    <row r="3" spans="1:28" x14ac:dyDescent="0.35">
      <c r="A3" s="4">
        <v>4181</v>
      </c>
      <c r="B3" s="5" t="s">
        <v>28</v>
      </c>
      <c r="C3" s="6">
        <v>43580</v>
      </c>
      <c r="D3" s="7">
        <v>131</v>
      </c>
      <c r="E3" s="8" t="s">
        <v>40</v>
      </c>
      <c r="F3" s="7" t="s">
        <v>43</v>
      </c>
      <c r="G3" s="8" t="s">
        <v>44</v>
      </c>
      <c r="H3" s="7" t="str">
        <f>"000038"</f>
        <v>000038</v>
      </c>
      <c r="I3" s="6">
        <v>42873</v>
      </c>
      <c r="J3" s="7" t="str">
        <f>"000075"</f>
        <v>000075</v>
      </c>
      <c r="K3" s="6">
        <v>42916</v>
      </c>
      <c r="L3" s="7" t="str">
        <f>"000222"</f>
        <v>000222</v>
      </c>
      <c r="M3" s="6">
        <v>42916</v>
      </c>
      <c r="N3" s="7">
        <v>17</v>
      </c>
      <c r="O3" s="7" t="str">
        <f>"000714"</f>
        <v>000714</v>
      </c>
      <c r="P3" s="6">
        <v>43578</v>
      </c>
      <c r="Q3" s="9">
        <v>18.466799999999999</v>
      </c>
      <c r="R3" s="9">
        <v>0.83789999999999998</v>
      </c>
      <c r="S3" s="9">
        <v>17.628900000000002</v>
      </c>
      <c r="T3" s="7">
        <v>28</v>
      </c>
      <c r="U3" s="6">
        <v>43580</v>
      </c>
      <c r="V3" s="7">
        <v>9900605008</v>
      </c>
      <c r="W3" s="8" t="s">
        <v>45</v>
      </c>
      <c r="X3" s="7" t="s">
        <v>30</v>
      </c>
      <c r="Y3" s="8" t="s">
        <v>31</v>
      </c>
      <c r="Z3" s="7" t="s">
        <v>38</v>
      </c>
      <c r="AA3" s="8" t="s">
        <v>39</v>
      </c>
      <c r="AB3" s="9">
        <f t="shared" si="0"/>
        <v>0.184668</v>
      </c>
    </row>
    <row r="4" spans="1:28" x14ac:dyDescent="0.35">
      <c r="A4" s="4">
        <v>4182</v>
      </c>
      <c r="B4" s="5" t="s">
        <v>28</v>
      </c>
      <c r="C4" s="6">
        <v>43580</v>
      </c>
      <c r="D4" s="7">
        <v>131</v>
      </c>
      <c r="E4" s="8" t="s">
        <v>40</v>
      </c>
      <c r="F4" s="7" t="s">
        <v>46</v>
      </c>
      <c r="G4" s="8" t="s">
        <v>47</v>
      </c>
      <c r="H4" s="7" t="str">
        <f>"000039"</f>
        <v>000039</v>
      </c>
      <c r="I4" s="6">
        <v>42873</v>
      </c>
      <c r="J4" s="7" t="str">
        <f>"000040"</f>
        <v>000040</v>
      </c>
      <c r="K4" s="6">
        <v>43032</v>
      </c>
      <c r="L4" s="7" t="str">
        <f>"000083"</f>
        <v>000083</v>
      </c>
      <c r="M4" s="6">
        <v>43032</v>
      </c>
      <c r="N4" s="7">
        <v>17</v>
      </c>
      <c r="O4" s="7" t="str">
        <f>"001738"</f>
        <v>001738</v>
      </c>
      <c r="P4" s="6">
        <v>43602</v>
      </c>
      <c r="Q4" s="9">
        <v>13.818099999999999</v>
      </c>
      <c r="R4" s="9">
        <v>0.90369999999999995</v>
      </c>
      <c r="S4" s="9">
        <v>12.914400000000001</v>
      </c>
      <c r="T4" s="7">
        <v>28</v>
      </c>
      <c r="U4" s="6">
        <v>43580</v>
      </c>
      <c r="V4" s="7">
        <v>9900605008</v>
      </c>
      <c r="W4" s="8" t="s">
        <v>45</v>
      </c>
      <c r="X4" s="7" t="s">
        <v>30</v>
      </c>
      <c r="Y4" s="8" t="s">
        <v>31</v>
      </c>
      <c r="Z4" s="7" t="s">
        <v>38</v>
      </c>
      <c r="AA4" s="8" t="s">
        <v>39</v>
      </c>
      <c r="AB4" s="9">
        <f t="shared" si="0"/>
        <v>0.138181</v>
      </c>
    </row>
    <row r="5" spans="1:28" x14ac:dyDescent="0.35">
      <c r="A5" s="4">
        <v>4183</v>
      </c>
      <c r="B5" s="5" t="s">
        <v>32</v>
      </c>
      <c r="C5" s="6">
        <v>43603</v>
      </c>
      <c r="D5" s="7">
        <v>131</v>
      </c>
      <c r="E5" s="8" t="s">
        <v>40</v>
      </c>
      <c r="F5" s="7" t="s">
        <v>48</v>
      </c>
      <c r="G5" s="8" t="s">
        <v>49</v>
      </c>
      <c r="H5" s="7" t="str">
        <f>"000054"</f>
        <v>000054</v>
      </c>
      <c r="I5" s="6">
        <v>42888</v>
      </c>
      <c r="J5" s="7" t="str">
        <f>"000039"</f>
        <v>000039</v>
      </c>
      <c r="K5" s="6">
        <v>43032</v>
      </c>
      <c r="L5" s="7" t="str">
        <f>"000082"</f>
        <v>000082</v>
      </c>
      <c r="M5" s="6">
        <v>43032</v>
      </c>
      <c r="N5" s="7">
        <v>17</v>
      </c>
      <c r="O5" s="7" t="str">
        <f>"001734"</f>
        <v>001734</v>
      </c>
      <c r="P5" s="6">
        <v>43602</v>
      </c>
      <c r="Q5" s="9">
        <v>19.2956</v>
      </c>
      <c r="R5" s="9">
        <v>1.2738</v>
      </c>
      <c r="S5" s="9">
        <v>18.021799999999999</v>
      </c>
      <c r="T5" s="7">
        <v>50</v>
      </c>
      <c r="U5" s="6">
        <v>43603</v>
      </c>
      <c r="V5" s="7">
        <v>9845186804</v>
      </c>
      <c r="W5" s="8" t="s">
        <v>50</v>
      </c>
      <c r="X5" s="7" t="s">
        <v>30</v>
      </c>
      <c r="Y5" s="8" t="s">
        <v>31</v>
      </c>
      <c r="Z5" s="7" t="s">
        <v>38</v>
      </c>
      <c r="AA5" s="8" t="s">
        <v>39</v>
      </c>
      <c r="AB5" s="9">
        <f t="shared" si="0"/>
        <v>0.19295600000000002</v>
      </c>
    </row>
    <row r="6" spans="1:28" x14ac:dyDescent="0.35">
      <c r="A6" s="4">
        <v>4184</v>
      </c>
      <c r="B6" s="5" t="s">
        <v>32</v>
      </c>
      <c r="C6" s="6">
        <v>43603</v>
      </c>
      <c r="D6" s="7">
        <v>131</v>
      </c>
      <c r="E6" s="8" t="s">
        <v>40</v>
      </c>
      <c r="F6" s="7" t="s">
        <v>46</v>
      </c>
      <c r="G6" s="8" t="s">
        <v>47</v>
      </c>
      <c r="H6" s="7" t="str">
        <f>"000039"</f>
        <v>000039</v>
      </c>
      <c r="I6" s="6">
        <v>42873</v>
      </c>
      <c r="J6" s="7" t="str">
        <f>"000040"</f>
        <v>000040</v>
      </c>
      <c r="K6" s="6">
        <v>43032</v>
      </c>
      <c r="L6" s="7" t="str">
        <f>"000083"</f>
        <v>000083</v>
      </c>
      <c r="M6" s="6">
        <v>43032</v>
      </c>
      <c r="N6" s="7">
        <v>17</v>
      </c>
      <c r="O6" s="7" t="str">
        <f>"001738"</f>
        <v>001738</v>
      </c>
      <c r="P6" s="6">
        <v>43602</v>
      </c>
      <c r="Q6" s="9">
        <v>4.6707000000000001</v>
      </c>
      <c r="R6" s="9">
        <v>0.30559999999999998</v>
      </c>
      <c r="S6" s="9">
        <v>4.3651</v>
      </c>
      <c r="T6" s="7">
        <v>50</v>
      </c>
      <c r="U6" s="6">
        <v>43603</v>
      </c>
      <c r="V6" s="7">
        <v>9900605008</v>
      </c>
      <c r="W6" s="8" t="s">
        <v>45</v>
      </c>
      <c r="X6" s="7" t="s">
        <v>30</v>
      </c>
      <c r="Y6" s="8" t="s">
        <v>31</v>
      </c>
      <c r="Z6" s="7" t="s">
        <v>38</v>
      </c>
      <c r="AA6" s="8" t="s">
        <v>39</v>
      </c>
      <c r="AB6" s="9">
        <f t="shared" si="0"/>
        <v>4.6706999999999999E-2</v>
      </c>
    </row>
    <row r="7" spans="1:28" x14ac:dyDescent="0.35">
      <c r="A7" s="4">
        <v>4185</v>
      </c>
      <c r="B7" s="5" t="s">
        <v>32</v>
      </c>
      <c r="C7" s="6">
        <v>43615</v>
      </c>
      <c r="D7" s="7">
        <v>131</v>
      </c>
      <c r="E7" s="8" t="s">
        <v>40</v>
      </c>
      <c r="F7" s="7" t="s">
        <v>51</v>
      </c>
      <c r="G7" s="8" t="s">
        <v>52</v>
      </c>
      <c r="H7" s="7" t="str">
        <f>"000050"</f>
        <v>000050</v>
      </c>
      <c r="I7" s="6">
        <v>42979</v>
      </c>
      <c r="J7" s="7" t="str">
        <f>"000043"</f>
        <v>000043</v>
      </c>
      <c r="K7" s="6">
        <v>43053</v>
      </c>
      <c r="L7" s="7" t="str">
        <f>"000086"</f>
        <v>000086</v>
      </c>
      <c r="M7" s="6">
        <v>43053</v>
      </c>
      <c r="N7" s="7">
        <v>17</v>
      </c>
      <c r="O7" s="7" t="str">
        <f>"002149"</f>
        <v>002149</v>
      </c>
      <c r="P7" s="6">
        <v>43613</v>
      </c>
      <c r="Q7" s="9">
        <v>31.8809</v>
      </c>
      <c r="R7" s="9">
        <v>1.4577</v>
      </c>
      <c r="S7" s="9">
        <v>30.423200000000001</v>
      </c>
      <c r="T7" s="7">
        <v>65</v>
      </c>
      <c r="U7" s="6">
        <v>43615</v>
      </c>
      <c r="V7" s="7">
        <v>9845092751</v>
      </c>
      <c r="W7" s="8" t="s">
        <v>53</v>
      </c>
      <c r="X7" s="7" t="s">
        <v>30</v>
      </c>
      <c r="Y7" s="8" t="s">
        <v>31</v>
      </c>
      <c r="Z7" s="7" t="s">
        <v>38</v>
      </c>
      <c r="AA7" s="8" t="s">
        <v>39</v>
      </c>
      <c r="AB7" s="9">
        <f t="shared" si="0"/>
        <v>0.31880900000000001</v>
      </c>
    </row>
    <row r="8" spans="1:28" x14ac:dyDescent="0.35">
      <c r="A8" s="4">
        <v>4186</v>
      </c>
      <c r="B8" s="5" t="s">
        <v>29</v>
      </c>
      <c r="C8" s="6">
        <v>43628</v>
      </c>
      <c r="D8" s="7">
        <v>131</v>
      </c>
      <c r="E8" s="8" t="s">
        <v>40</v>
      </c>
      <c r="F8" s="7" t="s">
        <v>54</v>
      </c>
      <c r="G8" s="8" t="s">
        <v>55</v>
      </c>
      <c r="H8" s="7" t="str">
        <f>"000055"</f>
        <v>000055</v>
      </c>
      <c r="I8" s="6">
        <v>42994</v>
      </c>
      <c r="J8" s="7" t="str">
        <f>"000046"</f>
        <v>000046</v>
      </c>
      <c r="K8" s="6">
        <v>43075</v>
      </c>
      <c r="L8" s="7" t="str">
        <f>"000100"</f>
        <v>000100</v>
      </c>
      <c r="M8" s="6">
        <v>43075</v>
      </c>
      <c r="N8" s="7">
        <v>17</v>
      </c>
      <c r="O8" s="7" t="str">
        <f>"002431"</f>
        <v>002431</v>
      </c>
      <c r="P8" s="6">
        <v>43622</v>
      </c>
      <c r="Q8" s="9">
        <v>18.844000000000001</v>
      </c>
      <c r="R8" s="9">
        <v>0.85350000000000004</v>
      </c>
      <c r="S8" s="9">
        <v>17.990500000000001</v>
      </c>
      <c r="T8" s="7">
        <v>76</v>
      </c>
      <c r="U8" s="6">
        <v>43628</v>
      </c>
      <c r="V8" s="7">
        <v>9448073935</v>
      </c>
      <c r="W8" s="8" t="s">
        <v>56</v>
      </c>
      <c r="X8" s="7" t="s">
        <v>30</v>
      </c>
      <c r="Y8" s="8" t="s">
        <v>31</v>
      </c>
      <c r="Z8" s="7" t="s">
        <v>38</v>
      </c>
      <c r="AA8" s="8" t="s">
        <v>39</v>
      </c>
      <c r="AB8" s="9">
        <v>0.18844000000000002</v>
      </c>
    </row>
    <row r="9" spans="1:28" x14ac:dyDescent="0.35">
      <c r="A9" s="4">
        <v>4187</v>
      </c>
      <c r="B9" s="5" t="s">
        <v>29</v>
      </c>
      <c r="C9" s="6">
        <v>43633</v>
      </c>
      <c r="D9" s="7">
        <v>131</v>
      </c>
      <c r="E9" s="8" t="s">
        <v>40</v>
      </c>
      <c r="F9" s="7" t="s">
        <v>57</v>
      </c>
      <c r="G9" s="8" t="s">
        <v>58</v>
      </c>
      <c r="H9" s="7" t="str">
        <f>"000294"</f>
        <v>000294</v>
      </c>
      <c r="I9" s="6">
        <v>43379</v>
      </c>
      <c r="J9" s="7" t="str">
        <f>"000078"</f>
        <v>000078</v>
      </c>
      <c r="K9" s="6">
        <v>43526</v>
      </c>
      <c r="L9" s="7" t="str">
        <f>"000212"</f>
        <v>000212</v>
      </c>
      <c r="M9" s="6">
        <v>43549</v>
      </c>
      <c r="N9" s="7">
        <v>18</v>
      </c>
      <c r="O9" s="7" t="str">
        <f>"002733"</f>
        <v>002733</v>
      </c>
      <c r="P9" s="6">
        <v>43629</v>
      </c>
      <c r="Q9" s="9">
        <v>19.771270000000001</v>
      </c>
      <c r="R9" s="9">
        <v>2.4954100000000001</v>
      </c>
      <c r="S9" s="9">
        <v>17.275860000000002</v>
      </c>
      <c r="T9" s="7">
        <v>83</v>
      </c>
      <c r="U9" s="6">
        <v>43633</v>
      </c>
      <c r="V9" s="7">
        <v>9900000000</v>
      </c>
      <c r="W9" s="8" t="s">
        <v>37</v>
      </c>
      <c r="X9" s="7" t="s">
        <v>35</v>
      </c>
      <c r="Y9" s="8" t="s">
        <v>36</v>
      </c>
      <c r="Z9" s="7" t="s">
        <v>38</v>
      </c>
      <c r="AA9" s="8" t="s">
        <v>39</v>
      </c>
      <c r="AB9" s="9">
        <v>0.19771270000000002</v>
      </c>
    </row>
    <row r="10" spans="1:28" x14ac:dyDescent="0.35">
      <c r="A10" s="4">
        <v>4188</v>
      </c>
      <c r="B10" s="5" t="s">
        <v>59</v>
      </c>
      <c r="C10" s="6">
        <v>43647</v>
      </c>
      <c r="D10" s="7">
        <v>131</v>
      </c>
      <c r="E10" s="8" t="s">
        <v>40</v>
      </c>
      <c r="F10" s="7" t="s">
        <v>60</v>
      </c>
      <c r="G10" s="10" t="s">
        <v>61</v>
      </c>
      <c r="H10" s="7" t="str">
        <f>"000110"</f>
        <v>000110</v>
      </c>
      <c r="I10" s="6">
        <v>43106</v>
      </c>
      <c r="J10" s="7" t="str">
        <f>"000051"</f>
        <v>000051</v>
      </c>
      <c r="K10" s="6">
        <v>43106</v>
      </c>
      <c r="L10" s="7" t="str">
        <f>"000116"</f>
        <v>000116</v>
      </c>
      <c r="M10" s="6">
        <v>43106</v>
      </c>
      <c r="N10" s="7">
        <v>17</v>
      </c>
      <c r="O10" s="7" t="str">
        <f>"003168"</f>
        <v>003168</v>
      </c>
      <c r="P10" s="6">
        <v>43643</v>
      </c>
      <c r="Q10" s="11">
        <v>8.5954999999999995</v>
      </c>
      <c r="R10" s="11">
        <v>0.4521</v>
      </c>
      <c r="S10" s="11">
        <v>8.1433999999999997</v>
      </c>
      <c r="T10" s="7">
        <v>96</v>
      </c>
      <c r="U10" s="6">
        <v>43647</v>
      </c>
      <c r="V10" s="7">
        <v>8073097324</v>
      </c>
      <c r="W10" s="10" t="s">
        <v>62</v>
      </c>
      <c r="X10" s="7" t="s">
        <v>30</v>
      </c>
      <c r="Y10" s="10" t="s">
        <v>31</v>
      </c>
      <c r="Z10" s="7" t="s">
        <v>38</v>
      </c>
      <c r="AA10" s="10" t="s">
        <v>39</v>
      </c>
      <c r="AB10" s="11">
        <f t="shared" ref="AB10:AB20" si="1">Q10/100</f>
        <v>8.595499999999999E-2</v>
      </c>
    </row>
    <row r="11" spans="1:28" x14ac:dyDescent="0.35">
      <c r="A11" s="4">
        <v>4189</v>
      </c>
      <c r="B11" s="5" t="s">
        <v>59</v>
      </c>
      <c r="C11" s="6">
        <v>43647</v>
      </c>
      <c r="D11" s="7">
        <v>131</v>
      </c>
      <c r="E11" s="8" t="s">
        <v>40</v>
      </c>
      <c r="F11" s="7" t="s">
        <v>63</v>
      </c>
      <c r="G11" s="10" t="s">
        <v>64</v>
      </c>
      <c r="H11" s="7" t="str">
        <f>"000049"</f>
        <v>000049</v>
      </c>
      <c r="I11" s="6">
        <v>42977</v>
      </c>
      <c r="J11" s="7" t="str">
        <f>"000044"</f>
        <v>000044</v>
      </c>
      <c r="K11" s="6">
        <v>43069</v>
      </c>
      <c r="L11" s="7" t="str">
        <f>"000097"</f>
        <v>000097</v>
      </c>
      <c r="M11" s="6">
        <v>43069</v>
      </c>
      <c r="N11" s="7">
        <v>17</v>
      </c>
      <c r="O11" s="7" t="str">
        <f>"003220"</f>
        <v>003220</v>
      </c>
      <c r="P11" s="6">
        <v>43643</v>
      </c>
      <c r="Q11" s="11">
        <v>23.360299999999999</v>
      </c>
      <c r="R11" s="11">
        <v>1.0484</v>
      </c>
      <c r="S11" s="11">
        <v>22.311900000000001</v>
      </c>
      <c r="T11" s="7">
        <v>96</v>
      </c>
      <c r="U11" s="6">
        <v>43647</v>
      </c>
      <c r="V11" s="7">
        <v>9341337834</v>
      </c>
      <c r="W11" s="10" t="s">
        <v>65</v>
      </c>
      <c r="X11" s="7" t="s">
        <v>30</v>
      </c>
      <c r="Y11" s="10" t="s">
        <v>31</v>
      </c>
      <c r="Z11" s="7" t="s">
        <v>38</v>
      </c>
      <c r="AA11" s="10" t="s">
        <v>39</v>
      </c>
      <c r="AB11" s="11">
        <f t="shared" si="1"/>
        <v>0.23360299999999998</v>
      </c>
    </row>
    <row r="12" spans="1:28" x14ac:dyDescent="0.35">
      <c r="A12" s="4">
        <v>4190</v>
      </c>
      <c r="B12" s="5" t="s">
        <v>59</v>
      </c>
      <c r="C12" s="6">
        <v>43648</v>
      </c>
      <c r="D12" s="7">
        <v>131</v>
      </c>
      <c r="E12" s="8" t="s">
        <v>40</v>
      </c>
      <c r="F12" s="7" t="s">
        <v>66</v>
      </c>
      <c r="G12" s="10" t="s">
        <v>67</v>
      </c>
      <c r="H12" s="7" t="str">
        <f>"000028"</f>
        <v>000028</v>
      </c>
      <c r="I12" s="6">
        <v>42942</v>
      </c>
      <c r="J12" s="7" t="str">
        <f>"000052"</f>
        <v>000052</v>
      </c>
      <c r="K12" s="6">
        <v>43731</v>
      </c>
      <c r="L12" s="7" t="str">
        <f>"000055"</f>
        <v>000055</v>
      </c>
      <c r="M12" s="6">
        <v>43731</v>
      </c>
      <c r="N12" s="7">
        <v>16</v>
      </c>
      <c r="O12" s="7" t="str">
        <f>"005793"</f>
        <v>005793</v>
      </c>
      <c r="P12" s="6">
        <v>43755</v>
      </c>
      <c r="Q12" s="11">
        <v>10.165559999999999</v>
      </c>
      <c r="R12" s="11">
        <v>1.0049399999999999</v>
      </c>
      <c r="S12" s="11">
        <v>9.1606199999999998</v>
      </c>
      <c r="T12" s="7">
        <v>102</v>
      </c>
      <c r="U12" s="6">
        <v>43648</v>
      </c>
      <c r="V12" s="7">
        <v>9845351993</v>
      </c>
      <c r="W12" s="10" t="s">
        <v>68</v>
      </c>
      <c r="X12" s="7" t="s">
        <v>69</v>
      </c>
      <c r="Y12" s="10" t="s">
        <v>70</v>
      </c>
      <c r="Z12" s="7" t="s">
        <v>71</v>
      </c>
      <c r="AA12" s="10" t="s">
        <v>72</v>
      </c>
      <c r="AB12" s="11">
        <f t="shared" si="1"/>
        <v>0.1016556</v>
      </c>
    </row>
    <row r="13" spans="1:28" x14ac:dyDescent="0.35">
      <c r="A13" s="4">
        <v>4191</v>
      </c>
      <c r="B13" s="5" t="s">
        <v>59</v>
      </c>
      <c r="C13" s="6">
        <v>43668</v>
      </c>
      <c r="D13" s="7">
        <v>131</v>
      </c>
      <c r="E13" s="8" t="s">
        <v>40</v>
      </c>
      <c r="F13" s="7" t="s">
        <v>73</v>
      </c>
      <c r="G13" s="10" t="s">
        <v>74</v>
      </c>
      <c r="H13" s="7" t="str">
        <f>"000447"</f>
        <v>000447</v>
      </c>
      <c r="I13" s="6">
        <v>43613</v>
      </c>
      <c r="J13" s="7" t="str">
        <f>"000005"</f>
        <v>000005</v>
      </c>
      <c r="K13" s="6">
        <v>43613</v>
      </c>
      <c r="L13" s="7" t="str">
        <f>"000036"</f>
        <v>000036</v>
      </c>
      <c r="M13" s="6">
        <v>43627</v>
      </c>
      <c r="N13" s="7">
        <v>18</v>
      </c>
      <c r="O13" s="7" t="str">
        <f>"003397"</f>
        <v>003397</v>
      </c>
      <c r="P13" s="6">
        <v>43657</v>
      </c>
      <c r="Q13" s="11">
        <v>13.79294</v>
      </c>
      <c r="R13" s="11">
        <v>1.65604</v>
      </c>
      <c r="S13" s="11">
        <v>12.136900000000001</v>
      </c>
      <c r="T13" s="7">
        <v>119</v>
      </c>
      <c r="U13" s="6">
        <v>43668</v>
      </c>
      <c r="V13" s="7">
        <v>9449863068</v>
      </c>
      <c r="W13" s="10" t="s">
        <v>75</v>
      </c>
      <c r="X13" s="7" t="s">
        <v>76</v>
      </c>
      <c r="Y13" s="10" t="s">
        <v>77</v>
      </c>
      <c r="Z13" s="7" t="s">
        <v>38</v>
      </c>
      <c r="AA13" s="10" t="s">
        <v>39</v>
      </c>
      <c r="AB13" s="11">
        <f t="shared" si="1"/>
        <v>0.13792940000000001</v>
      </c>
    </row>
    <row r="14" spans="1:28" x14ac:dyDescent="0.35">
      <c r="A14" s="4">
        <v>4192</v>
      </c>
      <c r="B14" s="5" t="s">
        <v>78</v>
      </c>
      <c r="C14" s="6">
        <v>43719</v>
      </c>
      <c r="D14" s="7">
        <v>131</v>
      </c>
      <c r="E14" s="8" t="s">
        <v>40</v>
      </c>
      <c r="F14" s="7" t="s">
        <v>79</v>
      </c>
      <c r="G14" s="10" t="s">
        <v>80</v>
      </c>
      <c r="H14" s="7" t="str">
        <f>"000305"</f>
        <v>000305</v>
      </c>
      <c r="I14" s="6">
        <v>43176</v>
      </c>
      <c r="J14" s="7" t="str">
        <f>"000045"</f>
        <v>000045</v>
      </c>
      <c r="K14" s="6">
        <v>43314</v>
      </c>
      <c r="L14" s="7" t="str">
        <f>"000112"</f>
        <v>000112</v>
      </c>
      <c r="M14" s="6">
        <v>43314</v>
      </c>
      <c r="N14" s="7">
        <v>18</v>
      </c>
      <c r="O14" s="7" t="str">
        <f>"004902"</f>
        <v>004902</v>
      </c>
      <c r="P14" s="6">
        <v>43711</v>
      </c>
      <c r="Q14" s="11">
        <v>14.8218</v>
      </c>
      <c r="R14" s="11">
        <v>1.4238</v>
      </c>
      <c r="S14" s="11">
        <v>13.398</v>
      </c>
      <c r="T14" s="7">
        <v>180</v>
      </c>
      <c r="U14" s="6">
        <v>43719</v>
      </c>
      <c r="V14" s="7">
        <v>9900000000</v>
      </c>
      <c r="W14" s="10" t="s">
        <v>37</v>
      </c>
      <c r="X14" s="7" t="s">
        <v>81</v>
      </c>
      <c r="Y14" s="10" t="s">
        <v>82</v>
      </c>
      <c r="Z14" s="7" t="s">
        <v>38</v>
      </c>
      <c r="AA14" s="10" t="s">
        <v>39</v>
      </c>
      <c r="AB14" s="11">
        <f t="shared" si="1"/>
        <v>0.14821799999999999</v>
      </c>
    </row>
    <row r="15" spans="1:28" x14ac:dyDescent="0.35">
      <c r="A15" s="4">
        <v>4193</v>
      </c>
      <c r="B15" s="5" t="s">
        <v>78</v>
      </c>
      <c r="C15" s="6">
        <v>43719</v>
      </c>
      <c r="D15" s="7">
        <v>131</v>
      </c>
      <c r="E15" s="8" t="s">
        <v>40</v>
      </c>
      <c r="F15" s="7" t="s">
        <v>83</v>
      </c>
      <c r="G15" s="10" t="s">
        <v>84</v>
      </c>
      <c r="H15" s="7" t="str">
        <f>"000254"</f>
        <v>000254</v>
      </c>
      <c r="I15" s="6">
        <v>43159</v>
      </c>
      <c r="J15" s="7" t="str">
        <f>"000003"</f>
        <v>000003</v>
      </c>
      <c r="K15" s="6">
        <v>43594</v>
      </c>
      <c r="L15" s="7" t="str">
        <f>"000039"</f>
        <v>000039</v>
      </c>
      <c r="M15" s="6">
        <v>43644</v>
      </c>
      <c r="N15" s="7">
        <v>18</v>
      </c>
      <c r="O15" s="7" t="str">
        <f>"004964"</f>
        <v>004964</v>
      </c>
      <c r="P15" s="6">
        <v>43717</v>
      </c>
      <c r="Q15" s="11">
        <v>14.84104</v>
      </c>
      <c r="R15" s="11">
        <v>1.51264</v>
      </c>
      <c r="S15" s="11">
        <v>13.3284</v>
      </c>
      <c r="T15" s="7">
        <v>182</v>
      </c>
      <c r="U15" s="6">
        <v>43719</v>
      </c>
      <c r="V15" s="7">
        <v>9900000000</v>
      </c>
      <c r="W15" s="10" t="s">
        <v>37</v>
      </c>
      <c r="X15" s="7" t="s">
        <v>85</v>
      </c>
      <c r="Y15" s="10" t="s">
        <v>86</v>
      </c>
      <c r="Z15" s="7" t="s">
        <v>38</v>
      </c>
      <c r="AA15" s="10" t="s">
        <v>39</v>
      </c>
      <c r="AB15" s="11">
        <f t="shared" si="1"/>
        <v>0.1484104</v>
      </c>
    </row>
    <row r="16" spans="1:28" x14ac:dyDescent="0.35">
      <c r="A16" s="4">
        <v>4194</v>
      </c>
      <c r="B16" s="5" t="s">
        <v>78</v>
      </c>
      <c r="C16" s="6">
        <v>43727</v>
      </c>
      <c r="D16" s="7">
        <v>131</v>
      </c>
      <c r="E16" s="8" t="s">
        <v>40</v>
      </c>
      <c r="F16" s="7" t="s">
        <v>87</v>
      </c>
      <c r="G16" s="10" t="s">
        <v>88</v>
      </c>
      <c r="H16" s="7" t="str">
        <f>"000288"</f>
        <v>000288</v>
      </c>
      <c r="I16" s="6">
        <v>43367</v>
      </c>
      <c r="J16" s="7" t="str">
        <f>"000080"</f>
        <v>000080</v>
      </c>
      <c r="K16" s="6">
        <v>43540</v>
      </c>
      <c r="L16" s="7" t="str">
        <f>"000057"</f>
        <v>000057</v>
      </c>
      <c r="M16" s="6">
        <v>43664</v>
      </c>
      <c r="N16" s="7">
        <v>18</v>
      </c>
      <c r="O16" s="7" t="str">
        <f>"004741"</f>
        <v>004741</v>
      </c>
      <c r="P16" s="6">
        <v>43700</v>
      </c>
      <c r="Q16" s="11">
        <v>19.885639999999999</v>
      </c>
      <c r="R16" s="11">
        <v>2.8245499999999999</v>
      </c>
      <c r="S16" s="11">
        <v>17.06109</v>
      </c>
      <c r="T16" s="7">
        <v>193</v>
      </c>
      <c r="U16" s="6">
        <v>43727</v>
      </c>
      <c r="V16" s="7">
        <v>9900000000</v>
      </c>
      <c r="W16" s="10" t="s">
        <v>37</v>
      </c>
      <c r="X16" s="7" t="s">
        <v>89</v>
      </c>
      <c r="Y16" s="10" t="s">
        <v>90</v>
      </c>
      <c r="Z16" s="7" t="s">
        <v>38</v>
      </c>
      <c r="AA16" s="10" t="s">
        <v>39</v>
      </c>
      <c r="AB16" s="11">
        <f t="shared" si="1"/>
        <v>0.19885639999999999</v>
      </c>
    </row>
    <row r="17" spans="1:28" x14ac:dyDescent="0.35">
      <c r="A17" s="4">
        <v>4195</v>
      </c>
      <c r="B17" s="5" t="s">
        <v>78</v>
      </c>
      <c r="C17" s="6">
        <v>43727</v>
      </c>
      <c r="D17" s="7">
        <v>131</v>
      </c>
      <c r="E17" s="8" t="s">
        <v>40</v>
      </c>
      <c r="F17" s="7" t="s">
        <v>91</v>
      </c>
      <c r="G17" s="10" t="s">
        <v>92</v>
      </c>
      <c r="H17" s="7" t="str">
        <f>"000290"</f>
        <v>000290</v>
      </c>
      <c r="I17" s="6">
        <v>43367</v>
      </c>
      <c r="J17" s="7" t="str">
        <f>"000081"</f>
        <v>000081</v>
      </c>
      <c r="K17" s="6">
        <v>43540</v>
      </c>
      <c r="L17" s="7" t="str">
        <f>"000056"</f>
        <v>000056</v>
      </c>
      <c r="M17" s="6">
        <v>43664</v>
      </c>
      <c r="N17" s="7">
        <v>18</v>
      </c>
      <c r="O17" s="7" t="str">
        <f>"004742"</f>
        <v>004742</v>
      </c>
      <c r="P17" s="6">
        <v>43700</v>
      </c>
      <c r="Q17" s="11">
        <v>19.868600000000001</v>
      </c>
      <c r="R17" s="11">
        <v>2.8224100000000001</v>
      </c>
      <c r="S17" s="11">
        <v>17.046189999999999</v>
      </c>
      <c r="T17" s="7">
        <v>193</v>
      </c>
      <c r="U17" s="6">
        <v>43727</v>
      </c>
      <c r="V17" s="7">
        <v>9900000000</v>
      </c>
      <c r="W17" s="10" t="s">
        <v>93</v>
      </c>
      <c r="X17" s="7" t="s">
        <v>89</v>
      </c>
      <c r="Y17" s="10" t="s">
        <v>90</v>
      </c>
      <c r="Z17" s="7" t="s">
        <v>38</v>
      </c>
      <c r="AA17" s="10" t="s">
        <v>39</v>
      </c>
      <c r="AB17" s="11">
        <f t="shared" si="1"/>
        <v>0.198686</v>
      </c>
    </row>
    <row r="18" spans="1:28" x14ac:dyDescent="0.35">
      <c r="A18" s="4">
        <v>4196</v>
      </c>
      <c r="B18" s="5" t="s">
        <v>78</v>
      </c>
      <c r="C18" s="6">
        <v>43727</v>
      </c>
      <c r="D18" s="7">
        <v>131</v>
      </c>
      <c r="E18" s="8" t="s">
        <v>40</v>
      </c>
      <c r="F18" s="7" t="s">
        <v>94</v>
      </c>
      <c r="G18" s="10" t="s">
        <v>95</v>
      </c>
      <c r="H18" s="7" t="str">
        <f>"000289"</f>
        <v>000289</v>
      </c>
      <c r="I18" s="6">
        <v>43367</v>
      </c>
      <c r="J18" s="7" t="str">
        <f>"000079"</f>
        <v>000079</v>
      </c>
      <c r="K18" s="6">
        <v>43539</v>
      </c>
      <c r="L18" s="7" t="str">
        <f>"000058"</f>
        <v>000058</v>
      </c>
      <c r="M18" s="6">
        <v>43664</v>
      </c>
      <c r="N18" s="7">
        <v>18</v>
      </c>
      <c r="O18" s="7" t="str">
        <f>"004743"</f>
        <v>004743</v>
      </c>
      <c r="P18" s="6">
        <v>43700</v>
      </c>
      <c r="Q18" s="11">
        <v>9.1016999999999992</v>
      </c>
      <c r="R18" s="11">
        <v>1.07077</v>
      </c>
      <c r="S18" s="11">
        <v>8.0309299999999997</v>
      </c>
      <c r="T18" s="7">
        <v>193</v>
      </c>
      <c r="U18" s="6">
        <v>43727</v>
      </c>
      <c r="V18" s="7">
        <v>9900000000</v>
      </c>
      <c r="W18" s="10" t="s">
        <v>37</v>
      </c>
      <c r="X18" s="7" t="s">
        <v>89</v>
      </c>
      <c r="Y18" s="10" t="s">
        <v>90</v>
      </c>
      <c r="Z18" s="7" t="s">
        <v>38</v>
      </c>
      <c r="AA18" s="10" t="s">
        <v>39</v>
      </c>
      <c r="AB18" s="11">
        <f t="shared" si="1"/>
        <v>9.1016999999999987E-2</v>
      </c>
    </row>
    <row r="19" spans="1:28" x14ac:dyDescent="0.35">
      <c r="A19" s="4">
        <v>4197</v>
      </c>
      <c r="B19" s="5" t="s">
        <v>78</v>
      </c>
      <c r="C19" s="6">
        <v>43731</v>
      </c>
      <c r="D19" s="7">
        <v>131</v>
      </c>
      <c r="E19" s="8" t="s">
        <v>40</v>
      </c>
      <c r="F19" s="7" t="s">
        <v>96</v>
      </c>
      <c r="G19" s="10" t="s">
        <v>97</v>
      </c>
      <c r="H19" s="7" t="str">
        <f>"000015"</f>
        <v>000015</v>
      </c>
      <c r="I19" s="6">
        <v>43132</v>
      </c>
      <c r="J19" s="7" t="str">
        <f>"000008"</f>
        <v>000008</v>
      </c>
      <c r="K19" s="6">
        <v>43241</v>
      </c>
      <c r="L19" s="7" t="str">
        <f>"000008"</f>
        <v>000008</v>
      </c>
      <c r="M19" s="6">
        <v>43241</v>
      </c>
      <c r="N19" s="7">
        <v>17</v>
      </c>
      <c r="O19" s="7" t="str">
        <f>"005157"</f>
        <v>005157</v>
      </c>
      <c r="P19" s="6">
        <v>43726</v>
      </c>
      <c r="Q19" s="11">
        <v>71.813779999999994</v>
      </c>
      <c r="R19" s="11">
        <v>7.3531899999999997</v>
      </c>
      <c r="S19" s="11">
        <v>64.460589999999996</v>
      </c>
      <c r="T19" s="7">
        <v>197</v>
      </c>
      <c r="U19" s="6">
        <v>43731</v>
      </c>
      <c r="V19" s="7">
        <v>9900605008</v>
      </c>
      <c r="W19" s="10" t="s">
        <v>98</v>
      </c>
      <c r="X19" s="7" t="s">
        <v>99</v>
      </c>
      <c r="Y19" s="10" t="s">
        <v>100</v>
      </c>
      <c r="Z19" s="7" t="s">
        <v>101</v>
      </c>
      <c r="AA19" s="10" t="s">
        <v>102</v>
      </c>
      <c r="AB19" s="11">
        <f t="shared" si="1"/>
        <v>0.71813779999999994</v>
      </c>
    </row>
    <row r="20" spans="1:28" x14ac:dyDescent="0.35">
      <c r="A20" s="4">
        <v>4198</v>
      </c>
      <c r="B20" s="5" t="s">
        <v>78</v>
      </c>
      <c r="C20" s="6">
        <v>43732</v>
      </c>
      <c r="D20" s="7">
        <v>131</v>
      </c>
      <c r="E20" s="8" t="s">
        <v>40</v>
      </c>
      <c r="F20" s="7" t="s">
        <v>103</v>
      </c>
      <c r="G20" s="10" t="s">
        <v>104</v>
      </c>
      <c r="H20" s="7" t="str">
        <f>"000246"</f>
        <v>000246</v>
      </c>
      <c r="I20" s="6">
        <v>43157</v>
      </c>
      <c r="J20" s="7" t="str">
        <f>"000006"</f>
        <v>000006</v>
      </c>
      <c r="K20" s="6">
        <v>43210</v>
      </c>
      <c r="L20" s="7" t="str">
        <f>"000017"</f>
        <v>000017</v>
      </c>
      <c r="M20" s="6">
        <v>43213</v>
      </c>
      <c r="N20" s="7">
        <v>18</v>
      </c>
      <c r="O20" s="7" t="str">
        <f>"005282"</f>
        <v>005282</v>
      </c>
      <c r="P20" s="6">
        <v>43728</v>
      </c>
      <c r="Q20" s="11">
        <v>99.931179999999998</v>
      </c>
      <c r="R20" s="11">
        <v>10.8438</v>
      </c>
      <c r="S20" s="11">
        <v>89.087379999999996</v>
      </c>
      <c r="T20" s="7">
        <v>199</v>
      </c>
      <c r="U20" s="6">
        <v>43732</v>
      </c>
      <c r="V20" s="7">
        <v>9900000000</v>
      </c>
      <c r="W20" s="10" t="s">
        <v>37</v>
      </c>
      <c r="X20" s="7" t="s">
        <v>105</v>
      </c>
      <c r="Y20" s="10" t="s">
        <v>106</v>
      </c>
      <c r="Z20" s="7" t="s">
        <v>38</v>
      </c>
      <c r="AA20" s="10" t="s">
        <v>39</v>
      </c>
      <c r="AB20" s="11">
        <f t="shared" si="1"/>
        <v>0.99931179999999997</v>
      </c>
    </row>
    <row r="21" spans="1:28" x14ac:dyDescent="0.35">
      <c r="A21" s="4">
        <v>4199</v>
      </c>
      <c r="B21" s="5" t="s">
        <v>107</v>
      </c>
      <c r="C21" s="6">
        <v>43741</v>
      </c>
      <c r="D21" s="4">
        <v>131</v>
      </c>
      <c r="E21" s="8" t="s">
        <v>40</v>
      </c>
      <c r="F21" s="7" t="s">
        <v>108</v>
      </c>
      <c r="G21" s="8" t="s">
        <v>109</v>
      </c>
      <c r="H21" s="7" t="str">
        <f>"000266"</f>
        <v>000266</v>
      </c>
      <c r="I21" s="6">
        <v>43164</v>
      </c>
      <c r="J21" s="7" t="str">
        <f>"000013"</f>
        <v>000013</v>
      </c>
      <c r="K21" s="6">
        <v>43671</v>
      </c>
      <c r="L21" s="7" t="str">
        <f>"000096"</f>
        <v>000096</v>
      </c>
      <c r="M21" s="6">
        <v>43707</v>
      </c>
      <c r="N21" s="7">
        <v>18</v>
      </c>
      <c r="O21" s="7" t="str">
        <f>"005433"</f>
        <v>005433</v>
      </c>
      <c r="P21" s="6">
        <v>43732</v>
      </c>
      <c r="Q21" s="9">
        <v>5.9905099999999996</v>
      </c>
      <c r="R21" s="9">
        <v>0.62870000000000004</v>
      </c>
      <c r="S21" s="9">
        <v>5.3618100000000002</v>
      </c>
      <c r="T21" s="7">
        <v>13</v>
      </c>
      <c r="U21" s="6">
        <v>43741</v>
      </c>
      <c r="V21" s="7">
        <v>9900000000</v>
      </c>
      <c r="W21" s="8" t="s">
        <v>37</v>
      </c>
      <c r="X21" s="7" t="s">
        <v>85</v>
      </c>
      <c r="Y21" s="8" t="s">
        <v>86</v>
      </c>
      <c r="Z21" s="7" t="s">
        <v>38</v>
      </c>
      <c r="AA21" s="8" t="s">
        <v>39</v>
      </c>
      <c r="AB21" s="9">
        <v>5.9905099999999996E-2</v>
      </c>
    </row>
    <row r="22" spans="1:28" x14ac:dyDescent="0.35">
      <c r="A22" s="4">
        <v>4200</v>
      </c>
      <c r="B22" s="5" t="s">
        <v>107</v>
      </c>
      <c r="C22" s="6">
        <v>43741</v>
      </c>
      <c r="D22" s="4">
        <v>131</v>
      </c>
      <c r="E22" s="8" t="s">
        <v>40</v>
      </c>
      <c r="F22" s="7" t="s">
        <v>110</v>
      </c>
      <c r="G22" s="8" t="s">
        <v>111</v>
      </c>
      <c r="H22" s="7" t="str">
        <f>"000372"</f>
        <v>000372</v>
      </c>
      <c r="I22" s="6">
        <v>43482</v>
      </c>
      <c r="J22" s="7" t="str">
        <f>"000028"</f>
        <v>000028</v>
      </c>
      <c r="K22" s="6">
        <v>43708</v>
      </c>
      <c r="L22" s="7" t="str">
        <f>"000104"</f>
        <v>000104</v>
      </c>
      <c r="M22" s="6">
        <v>43725</v>
      </c>
      <c r="N22" s="7">
        <v>18</v>
      </c>
      <c r="O22" s="7" t="str">
        <f>"005434"</f>
        <v>005434</v>
      </c>
      <c r="P22" s="6">
        <v>43732</v>
      </c>
      <c r="Q22" s="9">
        <v>49.03107</v>
      </c>
      <c r="R22" s="9">
        <v>5.46286</v>
      </c>
      <c r="S22" s="9">
        <v>43.568210000000001</v>
      </c>
      <c r="T22" s="7">
        <v>13</v>
      </c>
      <c r="U22" s="6">
        <v>43741</v>
      </c>
      <c r="V22" s="7">
        <v>9449863068</v>
      </c>
      <c r="W22" s="8" t="s">
        <v>112</v>
      </c>
      <c r="X22" s="7" t="s">
        <v>85</v>
      </c>
      <c r="Y22" s="8" t="s">
        <v>86</v>
      </c>
      <c r="Z22" s="7" t="s">
        <v>38</v>
      </c>
      <c r="AA22" s="8" t="s">
        <v>39</v>
      </c>
      <c r="AB22" s="9">
        <v>0.49031069999999999</v>
      </c>
    </row>
    <row r="23" spans="1:28" x14ac:dyDescent="0.35">
      <c r="A23" s="4">
        <v>4201</v>
      </c>
      <c r="B23" s="5" t="s">
        <v>107</v>
      </c>
      <c r="C23" s="6">
        <v>43741</v>
      </c>
      <c r="D23" s="4">
        <v>131</v>
      </c>
      <c r="E23" s="8" t="s">
        <v>40</v>
      </c>
      <c r="F23" s="7" t="s">
        <v>113</v>
      </c>
      <c r="G23" s="8" t="s">
        <v>114</v>
      </c>
      <c r="H23" s="7" t="str">
        <f>"000369"</f>
        <v>000369</v>
      </c>
      <c r="I23" s="6">
        <v>43481</v>
      </c>
      <c r="J23" s="7" t="str">
        <f>"000027"</f>
        <v>000027</v>
      </c>
      <c r="K23" s="6">
        <v>43708</v>
      </c>
      <c r="L23" s="7" t="str">
        <f>"000105"</f>
        <v>000105</v>
      </c>
      <c r="M23" s="6">
        <v>43725</v>
      </c>
      <c r="N23" s="7">
        <v>18</v>
      </c>
      <c r="O23" s="7" t="str">
        <f>"005435"</f>
        <v>005435</v>
      </c>
      <c r="P23" s="6">
        <v>43732</v>
      </c>
      <c r="Q23" s="9">
        <v>49.021059999999999</v>
      </c>
      <c r="R23" s="9">
        <v>5.52867</v>
      </c>
      <c r="S23" s="9">
        <v>43.49239</v>
      </c>
      <c r="T23" s="7">
        <v>13</v>
      </c>
      <c r="U23" s="6">
        <v>43741</v>
      </c>
      <c r="V23" s="7">
        <v>9449863068</v>
      </c>
      <c r="W23" s="8" t="s">
        <v>112</v>
      </c>
      <c r="X23" s="7" t="s">
        <v>85</v>
      </c>
      <c r="Y23" s="8" t="s">
        <v>86</v>
      </c>
      <c r="Z23" s="7" t="s">
        <v>38</v>
      </c>
      <c r="AA23" s="8" t="s">
        <v>39</v>
      </c>
      <c r="AB23" s="9">
        <v>0.4902106</v>
      </c>
    </row>
    <row r="24" spans="1:28" x14ac:dyDescent="0.35">
      <c r="A24" s="4">
        <v>4202</v>
      </c>
      <c r="B24" s="5" t="s">
        <v>107</v>
      </c>
      <c r="C24" s="6">
        <v>43741</v>
      </c>
      <c r="D24" s="4">
        <v>131</v>
      </c>
      <c r="E24" s="8" t="s">
        <v>40</v>
      </c>
      <c r="F24" s="7" t="s">
        <v>115</v>
      </c>
      <c r="G24" s="8" t="s">
        <v>116</v>
      </c>
      <c r="H24" s="7" t="str">
        <f>"000371"</f>
        <v>000371</v>
      </c>
      <c r="I24" s="6">
        <v>43481</v>
      </c>
      <c r="J24" s="7" t="str">
        <f>"000029"</f>
        <v>000029</v>
      </c>
      <c r="K24" s="6">
        <v>43708</v>
      </c>
      <c r="L24" s="7" t="str">
        <f>"000106"</f>
        <v>000106</v>
      </c>
      <c r="M24" s="6">
        <v>43725</v>
      </c>
      <c r="N24" s="7">
        <v>18</v>
      </c>
      <c r="O24" s="7" t="str">
        <f>"005436"</f>
        <v>005436</v>
      </c>
      <c r="P24" s="6">
        <v>43732</v>
      </c>
      <c r="Q24" s="9">
        <v>48.944929999999999</v>
      </c>
      <c r="R24" s="9">
        <v>5.8533600000000003</v>
      </c>
      <c r="S24" s="9">
        <v>43.091569999999997</v>
      </c>
      <c r="T24" s="7">
        <v>13</v>
      </c>
      <c r="U24" s="6">
        <v>43741</v>
      </c>
      <c r="V24" s="7">
        <v>9449863068</v>
      </c>
      <c r="W24" s="8" t="s">
        <v>112</v>
      </c>
      <c r="X24" s="7" t="s">
        <v>85</v>
      </c>
      <c r="Y24" s="8" t="s">
        <v>86</v>
      </c>
      <c r="Z24" s="7" t="s">
        <v>38</v>
      </c>
      <c r="AA24" s="8" t="s">
        <v>39</v>
      </c>
      <c r="AB24" s="9">
        <v>0.48944929999999998</v>
      </c>
    </row>
    <row r="25" spans="1:28" x14ac:dyDescent="0.35">
      <c r="A25" s="4">
        <v>4203</v>
      </c>
      <c r="B25" s="5" t="s">
        <v>107</v>
      </c>
      <c r="C25" s="6">
        <v>43741</v>
      </c>
      <c r="D25" s="4">
        <v>131</v>
      </c>
      <c r="E25" s="8" t="s">
        <v>40</v>
      </c>
      <c r="F25" s="7" t="s">
        <v>117</v>
      </c>
      <c r="G25" s="8" t="s">
        <v>118</v>
      </c>
      <c r="H25" s="7" t="str">
        <f>"000374"</f>
        <v>000374</v>
      </c>
      <c r="I25" s="6">
        <v>43482</v>
      </c>
      <c r="J25" s="7" t="str">
        <f>"000006"</f>
        <v>000006</v>
      </c>
      <c r="K25" s="6">
        <v>43619</v>
      </c>
      <c r="L25" s="7" t="str">
        <f>"000053"</f>
        <v>000053</v>
      </c>
      <c r="M25" s="6">
        <v>43658</v>
      </c>
      <c r="N25" s="7">
        <v>18</v>
      </c>
      <c r="O25" s="7" t="str">
        <f>"005457"</f>
        <v>005457</v>
      </c>
      <c r="P25" s="6">
        <v>43738</v>
      </c>
      <c r="Q25" s="9">
        <v>48.921199999999999</v>
      </c>
      <c r="R25" s="9">
        <v>5.3862300000000003</v>
      </c>
      <c r="S25" s="9">
        <v>43.534970000000001</v>
      </c>
      <c r="T25" s="7">
        <v>13</v>
      </c>
      <c r="U25" s="6">
        <v>43741</v>
      </c>
      <c r="V25" s="7">
        <v>9449863068</v>
      </c>
      <c r="W25" s="8" t="s">
        <v>112</v>
      </c>
      <c r="X25" s="7" t="s">
        <v>85</v>
      </c>
      <c r="Y25" s="8" t="s">
        <v>86</v>
      </c>
      <c r="Z25" s="7" t="s">
        <v>38</v>
      </c>
      <c r="AA25" s="8" t="s">
        <v>39</v>
      </c>
      <c r="AB25" s="9">
        <v>0.48921199999999998</v>
      </c>
    </row>
    <row r="26" spans="1:28" x14ac:dyDescent="0.35">
      <c r="A26" s="4">
        <v>4204</v>
      </c>
      <c r="B26" s="5" t="s">
        <v>107</v>
      </c>
      <c r="C26" s="6">
        <v>43749</v>
      </c>
      <c r="D26" s="4">
        <v>131</v>
      </c>
      <c r="E26" s="8" t="s">
        <v>40</v>
      </c>
      <c r="F26" s="7" t="s">
        <v>119</v>
      </c>
      <c r="G26" s="8" t="s">
        <v>120</v>
      </c>
      <c r="H26" s="7" t="str">
        <f>"000016"</f>
        <v>000016</v>
      </c>
      <c r="I26" s="6">
        <v>43132</v>
      </c>
      <c r="J26" s="7" t="str">
        <f>"000006"</f>
        <v>000006</v>
      </c>
      <c r="K26" s="6">
        <v>43216</v>
      </c>
      <c r="L26" s="7" t="str">
        <f>"000006"</f>
        <v>000006</v>
      </c>
      <c r="M26" s="6">
        <v>43216</v>
      </c>
      <c r="N26" s="7">
        <v>17</v>
      </c>
      <c r="O26" s="7" t="str">
        <f>"005486"</f>
        <v>005486</v>
      </c>
      <c r="P26" s="6">
        <v>43739</v>
      </c>
      <c r="Q26" s="9">
        <v>99.972239999999999</v>
      </c>
      <c r="R26" s="9">
        <v>10.315440000000001</v>
      </c>
      <c r="S26" s="9">
        <v>89.656800000000004</v>
      </c>
      <c r="T26" s="7">
        <v>13</v>
      </c>
      <c r="U26" s="6">
        <v>43749</v>
      </c>
      <c r="V26" s="7">
        <v>9900605008</v>
      </c>
      <c r="W26" s="8" t="s">
        <v>98</v>
      </c>
      <c r="X26" s="7" t="s">
        <v>99</v>
      </c>
      <c r="Y26" s="8" t="s">
        <v>100</v>
      </c>
      <c r="Z26" s="7" t="s">
        <v>101</v>
      </c>
      <c r="AA26" s="8" t="s">
        <v>102</v>
      </c>
      <c r="AB26" s="9">
        <v>0.99972240000000001</v>
      </c>
    </row>
    <row r="27" spans="1:28" x14ac:dyDescent="0.35">
      <c r="A27" s="4">
        <v>4205</v>
      </c>
      <c r="B27" s="5" t="s">
        <v>107</v>
      </c>
      <c r="C27" s="6">
        <v>43757</v>
      </c>
      <c r="D27" s="4">
        <v>131</v>
      </c>
      <c r="E27" s="8" t="s">
        <v>40</v>
      </c>
      <c r="F27" s="7" t="s">
        <v>66</v>
      </c>
      <c r="G27" s="8" t="s">
        <v>67</v>
      </c>
      <c r="H27" s="7" t="str">
        <f>"000028"</f>
        <v>000028</v>
      </c>
      <c r="I27" s="6">
        <v>42942</v>
      </c>
      <c r="J27" s="7" t="str">
        <f>"000052"</f>
        <v>000052</v>
      </c>
      <c r="K27" s="6">
        <v>43731</v>
      </c>
      <c r="L27" s="7" t="str">
        <f>"000055"</f>
        <v>000055</v>
      </c>
      <c r="M27" s="6">
        <v>43731</v>
      </c>
      <c r="N27" s="7">
        <v>16</v>
      </c>
      <c r="O27" s="7" t="str">
        <f>"005793"</f>
        <v>005793</v>
      </c>
      <c r="P27" s="6">
        <v>43755</v>
      </c>
      <c r="Q27" s="9">
        <v>5.9021499999999998</v>
      </c>
      <c r="R27" s="9">
        <v>0.58347000000000004</v>
      </c>
      <c r="S27" s="9">
        <v>5.3186799999999996</v>
      </c>
      <c r="T27" s="7">
        <v>13</v>
      </c>
      <c r="U27" s="6">
        <v>43757</v>
      </c>
      <c r="V27" s="7">
        <v>9845351993</v>
      </c>
      <c r="W27" s="8" t="s">
        <v>68</v>
      </c>
      <c r="X27" s="7" t="s">
        <v>69</v>
      </c>
      <c r="Y27" s="8" t="s">
        <v>70</v>
      </c>
      <c r="Z27" s="7" t="s">
        <v>71</v>
      </c>
      <c r="AA27" s="8" t="s">
        <v>72</v>
      </c>
      <c r="AB27" s="9">
        <v>5.9021499999999998E-2</v>
      </c>
    </row>
    <row r="28" spans="1:28" x14ac:dyDescent="0.35">
      <c r="A28" s="4">
        <v>4206</v>
      </c>
      <c r="B28" s="5" t="s">
        <v>107</v>
      </c>
      <c r="C28" s="6">
        <v>43761</v>
      </c>
      <c r="D28" s="4">
        <v>131</v>
      </c>
      <c r="E28" s="8" t="s">
        <v>40</v>
      </c>
      <c r="F28" s="7" t="s">
        <v>121</v>
      </c>
      <c r="G28" s="8" t="s">
        <v>122</v>
      </c>
      <c r="H28" s="7" t="str">
        <f>"000376"</f>
        <v>000376</v>
      </c>
      <c r="I28" s="6">
        <v>43482</v>
      </c>
      <c r="J28" s="7" t="str">
        <f>"000025"</f>
        <v>000025</v>
      </c>
      <c r="K28" s="6">
        <v>43700</v>
      </c>
      <c r="L28" s="7" t="str">
        <f>"000103"</f>
        <v>000103</v>
      </c>
      <c r="M28" s="6">
        <v>43721</v>
      </c>
      <c r="N28" s="7">
        <v>18</v>
      </c>
      <c r="O28" s="7" t="str">
        <f>"005773"</f>
        <v>005773</v>
      </c>
      <c r="P28" s="6">
        <v>43754</v>
      </c>
      <c r="Q28" s="9">
        <v>48.99053</v>
      </c>
      <c r="R28" s="9">
        <v>6.0801999999999996</v>
      </c>
      <c r="S28" s="9">
        <v>42.910330000000002</v>
      </c>
      <c r="T28" s="7">
        <v>13</v>
      </c>
      <c r="U28" s="6">
        <v>43761</v>
      </c>
      <c r="V28" s="7">
        <v>9449863068</v>
      </c>
      <c r="W28" s="8" t="s">
        <v>112</v>
      </c>
      <c r="X28" s="7" t="s">
        <v>85</v>
      </c>
      <c r="Y28" s="8" t="s">
        <v>86</v>
      </c>
      <c r="Z28" s="7" t="s">
        <v>38</v>
      </c>
      <c r="AA28" s="8" t="s">
        <v>39</v>
      </c>
      <c r="AB28" s="9">
        <v>0.48990529999999999</v>
      </c>
    </row>
    <row r="29" spans="1:28" x14ac:dyDescent="0.35">
      <c r="A29" s="4">
        <v>4207</v>
      </c>
      <c r="B29" s="5" t="s">
        <v>123</v>
      </c>
      <c r="C29" s="6">
        <v>43773</v>
      </c>
      <c r="D29" s="4">
        <v>131</v>
      </c>
      <c r="E29" s="8" t="s">
        <v>40</v>
      </c>
      <c r="F29" s="7" t="s">
        <v>124</v>
      </c>
      <c r="G29" s="8" t="s">
        <v>125</v>
      </c>
      <c r="H29" s="7" t="str">
        <f>"000373"</f>
        <v>000373</v>
      </c>
      <c r="I29" s="6">
        <v>43482</v>
      </c>
      <c r="J29" s="7" t="str">
        <f>"000033"</f>
        <v>000033</v>
      </c>
      <c r="K29" s="6">
        <v>43739</v>
      </c>
      <c r="L29" s="7" t="str">
        <f>"000129"</f>
        <v>000129</v>
      </c>
      <c r="M29" s="6">
        <v>43749</v>
      </c>
      <c r="N29" s="7">
        <v>18</v>
      </c>
      <c r="O29" s="7" t="str">
        <f>"006029"</f>
        <v>006029</v>
      </c>
      <c r="P29" s="6">
        <v>43769</v>
      </c>
      <c r="Q29" s="9">
        <v>49.141060000000003</v>
      </c>
      <c r="R29" s="9">
        <v>6.09354</v>
      </c>
      <c r="S29" s="9">
        <v>43.047519999999999</v>
      </c>
      <c r="T29" s="7">
        <v>13</v>
      </c>
      <c r="U29" s="6">
        <v>43773</v>
      </c>
      <c r="V29" s="7">
        <v>9449863068</v>
      </c>
      <c r="W29" s="8" t="s">
        <v>112</v>
      </c>
      <c r="X29" s="7" t="s">
        <v>85</v>
      </c>
      <c r="Y29" s="8" t="s">
        <v>86</v>
      </c>
      <c r="Z29" s="7" t="s">
        <v>38</v>
      </c>
      <c r="AA29" s="8" t="s">
        <v>39</v>
      </c>
      <c r="AB29" s="9">
        <v>0.49141060000000003</v>
      </c>
    </row>
    <row r="30" spans="1:28" x14ac:dyDescent="0.35">
      <c r="A30" s="4">
        <v>4208</v>
      </c>
      <c r="B30" s="5" t="s">
        <v>126</v>
      </c>
      <c r="C30" s="6">
        <v>43818</v>
      </c>
      <c r="D30" s="4">
        <v>131</v>
      </c>
      <c r="E30" s="8" t="s">
        <v>40</v>
      </c>
      <c r="F30" s="7" t="s">
        <v>127</v>
      </c>
      <c r="G30" s="8" t="s">
        <v>128</v>
      </c>
      <c r="H30" s="7" t="str">
        <f>"000370"</f>
        <v>000370</v>
      </c>
      <c r="I30" s="6">
        <v>43481</v>
      </c>
      <c r="J30" s="7" t="str">
        <f>"000035"</f>
        <v>000035</v>
      </c>
      <c r="K30" s="6">
        <v>43755</v>
      </c>
      <c r="L30" s="7" t="str">
        <f>"000142"</f>
        <v>000142</v>
      </c>
      <c r="M30" s="6">
        <v>43777</v>
      </c>
      <c r="N30" s="7">
        <v>18</v>
      </c>
      <c r="O30" s="7" t="str">
        <f>"006810"</f>
        <v>006810</v>
      </c>
      <c r="P30" s="6">
        <v>43812</v>
      </c>
      <c r="Q30" s="9">
        <v>48.640360000000001</v>
      </c>
      <c r="R30" s="9">
        <v>5.7616399999999999</v>
      </c>
      <c r="S30" s="9">
        <v>42.878720000000001</v>
      </c>
      <c r="T30" s="7">
        <v>13</v>
      </c>
      <c r="U30" s="6">
        <v>43818</v>
      </c>
      <c r="V30" s="7">
        <v>9449863068</v>
      </c>
      <c r="W30" s="8" t="s">
        <v>112</v>
      </c>
      <c r="X30" s="7" t="s">
        <v>85</v>
      </c>
      <c r="Y30" s="8" t="s">
        <v>86</v>
      </c>
      <c r="Z30" s="7" t="s">
        <v>38</v>
      </c>
      <c r="AA30" s="8" t="s">
        <v>39</v>
      </c>
      <c r="AB30" s="9">
        <v>0.48640359999999999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2020-01-30T06:32:49Z</dcterms:modified>
</cp:coreProperties>
</file>