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<sst xmlns="http://schemas.openxmlformats.org/spreadsheetml/2006/main" count="307" uniqueCount="135">
  <si>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</si>
  <si>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</si>
  <si>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</si>
  <si>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</si>
  <si>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</si>
  <si>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</si>
  <si>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</si>
  <si>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</si>
  <si>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</si>
  <si>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</si>
  <si>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</si>
  <si>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</si>
  <si>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</si>
  <si>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</si>
  <si>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</si>
  <si>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</si>
  <si>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</si>
  <si>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</si>
  <si>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</si>
  <si>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</si>
  <si>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</si>
  <si>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</si>
  <si>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</si>
  <si>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</si>
  <si>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</si>
  <si>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</si>
  <si>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</si>
  <si>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</si>
  <si>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</si>
  <si>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</si>
  <si>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</si>
  <si>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</si>
  <si>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</si>
  <si>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P2415</t>
  </si>
  <si>
    <t>Reserve fund for TandF Committee</t>
  </si>
  <si>
    <t>M and R to Street Lights - Replacement of Burnt Bulbs etc. (Package)</t>
  </si>
  <si>
    <t>P0300</t>
  </si>
  <si>
    <t>P0190</t>
  </si>
  <si>
    <t>Works sanctioned by Hon Mayor</t>
  </si>
  <si>
    <t>P1878</t>
  </si>
  <si>
    <t>18per - Works (Bhagyajyothi, Sooru / Neeru Yojane and General) (54 Lakhs / New Wards)</t>
  </si>
  <si>
    <t>ddo258</t>
  </si>
  <si>
    <t xml:space="preserve"> Executive Engineer Electrical South Zone</t>
  </si>
  <si>
    <t>Technical Manager-2</t>
  </si>
  <si>
    <t>N D Shankar</t>
  </si>
  <si>
    <t>Attiguppe</t>
  </si>
  <si>
    <t>132-17-000015</t>
  </si>
  <si>
    <t>Emergency works in Ward No.132 Attiguppe</t>
  </si>
  <si>
    <t>ddo265</t>
  </si>
  <si>
    <t xml:space="preserve"> Assistant Executive Engineer Gali Anjenaya Temple South Zone</t>
  </si>
  <si>
    <t>132-16-000001</t>
  </si>
  <si>
    <t>Operation and Maintenance of Street Lighting System in Ward No.132 Package S-18 of South Zone</t>
  </si>
  <si>
    <t>Sri Swastik Electrical</t>
  </si>
  <si>
    <t>132-17-000017</t>
  </si>
  <si>
    <t>Improvements to Footpath and Drains in Sky Line Apartment roads and Missing Bits of road Opp to Prasanna Ganapathi Temple in Ward No.132</t>
  </si>
  <si>
    <t>J Manjeshgowda</t>
  </si>
  <si>
    <t>132-13-000016</t>
  </si>
  <si>
    <t xml:space="preserve">Emergency Grants </t>
  </si>
  <si>
    <t>132-17-000022</t>
  </si>
  <si>
    <t>Improvements to Roads and Drains and covering slabs to Nethaji Layout in Ward No.132</t>
  </si>
  <si>
    <t>Pushpagiri Construction (N Girish)</t>
  </si>
  <si>
    <t>132-17-000006</t>
  </si>
  <si>
    <t>Construction of Drainage and footpath with tiles and railings from 1st cross to 17th cross Gangodanahalli main road in ward no 132</t>
  </si>
  <si>
    <t>132-17-000002</t>
  </si>
  <si>
    <t>Improvements to drain footpath and Providing covering slabs at BCC layout and surrounding area in ward no 132</t>
  </si>
  <si>
    <t>132-19-000012</t>
  </si>
  <si>
    <t>Improvements to drain at 16th cross 17th cross 16th A cross 2nd main roadand surrounidngs of Gangondanahalli in ward no 132 Attiguppe</t>
  </si>
  <si>
    <t xml:space="preserve">M/s KRIDL, </t>
  </si>
  <si>
    <t>132-19-000013</t>
  </si>
  <si>
    <t>Improvements to drain at Railway parallel road 14th cross 15th cross and surroundings of Gangondanahalli in ward no 132 Attiguppe</t>
  </si>
  <si>
    <t>M/s KRIDL,</t>
  </si>
  <si>
    <t>132-19-000014</t>
  </si>
  <si>
    <t>Improvements to roads to 5th and 6th cross and drains at 1st Cross of Gangondanahalli in ward no 132, Attiguppe</t>
  </si>
  <si>
    <t>July</t>
  </si>
  <si>
    <t>132-17-000001</t>
  </si>
  <si>
    <t>Remodeling of existing Collapsed Secondary V V Valley V-207 inside park opposite to Skyline Apartment in Chandra layout of Ward no 132</t>
  </si>
  <si>
    <t>BVH Consulting Engineers</t>
  </si>
  <si>
    <t>P0541</t>
  </si>
  <si>
    <t>Emergency Reserve Fund</t>
  </si>
  <si>
    <t>ddo313</t>
  </si>
  <si>
    <t xml:space="preserve"> Chief Engineer SWD Central Zone</t>
  </si>
  <si>
    <t>132-17-000056</t>
  </si>
  <si>
    <t>Drilling of 2 Nos Borewells and Pipeline works in Ward 132.</t>
  </si>
  <si>
    <t>P3075</t>
  </si>
  <si>
    <t>Special comprehensive development works in Bangalore city (Bangalore city in charge Minister Discretionary Grants)</t>
  </si>
  <si>
    <t>132-16-000007</t>
  </si>
  <si>
    <t>Providing Asphalting to selected bad reaches of roads in BCC Layout 2nd stage in Ward No.132.</t>
  </si>
  <si>
    <t>Gnanedramurthy M D</t>
  </si>
  <si>
    <t>132-16-000006</t>
  </si>
  <si>
    <t>Providing Asphalting to selected bad reaches of roads in BCC Layout 1st stage in Ward No.132.</t>
  </si>
  <si>
    <t>Gnanendramurthy M D</t>
  </si>
  <si>
    <t>132-16-000008</t>
  </si>
  <si>
    <t>Providing Asphalting to selected bad reaches of roads in Income Tax layout, Binny layout and Widia layout in Ward No.132.</t>
  </si>
  <si>
    <t>August</t>
  </si>
  <si>
    <t>132-17-000003</t>
  </si>
  <si>
    <t>Improvements to drain footpath and providing covering slabs at Maruthinagar and surrounding area in ward noi 132</t>
  </si>
  <si>
    <t>132-18-000012</t>
  </si>
  <si>
    <t>Providing RCC Drains and improvements at 1st and 2nd main road and surrounding areas at Bapuji layout in ward no 132</t>
  </si>
  <si>
    <t>K Krishna</t>
  </si>
  <si>
    <t>P3322</t>
  </si>
  <si>
    <t>Special Development works at Ward No. 32, 50, 60, 63, 67, 69, 80, 113, 122, 136, 139, 145 Rs.4. Cr each</t>
  </si>
  <si>
    <t>132-16-000020</t>
  </si>
  <si>
    <t>Construction of Commercial Complex in Chandra layout in Ward 132</t>
  </si>
  <si>
    <t>Suresh V Shejwadkar</t>
  </si>
  <si>
    <t>P3106</t>
  </si>
  <si>
    <t>Nagarothana Works</t>
  </si>
  <si>
    <t>September</t>
  </si>
  <si>
    <t>132-17-000070</t>
  </si>
  <si>
    <t>Construction of 2 Nos RO plant in ward no 132 Attiguppe</t>
  </si>
  <si>
    <t>P3181</t>
  </si>
  <si>
    <t>Developmental Works in Ward no 183, 29, 190, 177, 168, 13, 14, 3, 4, 89, 27, 126 and 132</t>
  </si>
  <si>
    <t>November</t>
  </si>
  <si>
    <t>132-17-000018</t>
  </si>
  <si>
    <t>Providing Asphalting to selected bad reaches Basaveshwara Layout and Bapuji Layout in Ward No.132</t>
  </si>
  <si>
    <t>Chandra L (SLN Enterprises)</t>
  </si>
  <si>
    <t>December</t>
  </si>
  <si>
    <t>132-19-000006</t>
  </si>
  <si>
    <t>Providing UGD works in ward no 132</t>
  </si>
  <si>
    <t>The Chairman BWSSB</t>
  </si>
  <si>
    <t>P3295</t>
  </si>
  <si>
    <t>14th Finance Commission Works - UGD Works</t>
  </si>
  <si>
    <t>132-17-000020</t>
  </si>
  <si>
    <t>Providing Asphalting to Maruthi Layout Main road and cross roads and Improvements to Drains in Ward No.132</t>
  </si>
  <si>
    <t>R Chandranaik</t>
  </si>
  <si>
    <t>132-17-000021</t>
  </si>
  <si>
    <t>Improvements to roads and drains in covering slabs in weavers colony and Anjanappa Layout in ward no 132</t>
  </si>
  <si>
    <t>132-17-000019</t>
  </si>
  <si>
    <t>Providing Asphalting to selected bad reaches in Binny Layout and Subbanna Garden in Ward No.132</t>
  </si>
  <si>
    <t>R Chandranaik,</t>
  </si>
  <si>
    <t>132-17-000023</t>
  </si>
  <si>
    <t>Providing Asphalting to 9th Main 10th main, 11th main and 7th cross of BCC Layout in ward no 132</t>
  </si>
  <si>
    <t>132-19-000049</t>
  </si>
  <si>
    <t>Providing UGD Pipe lines in Attiguppe ward no 132 Jurisdiction</t>
  </si>
  <si>
    <t>P3443</t>
  </si>
  <si>
    <t>Developmental works at ward No.01,09,13,19,20,27,34,38,45,52,65,84,89,101,104,115,126,128,132,154,155,158.163,169,175, 181,184,185, 194,195, 196 Rs.02.00 Cr 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</si>
</sst>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topLeftCell="A22" workbookViewId="0">
      <selection activeCell="A2" sqref="A2:XFD32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4209</v>
      </c>
      <c r="B2" s="5" t="s">
        <v>28</v>
      </c>
      <c r="C2" s="6">
        <v>43566</v>
      </c>
      <c r="D2" s="7">
        <v>132</v>
      </c>
      <c r="E2" s="8" t="s">
        <v>45</v>
      </c>
      <c r="F2" s="7" t="s">
        <v>46</v>
      </c>
      <c r="G2" s="8" t="s">
        <v>47</v>
      </c>
      <c r="H2" s="7" t="str">
        <f>"000114"</f>
        <v>000114</v>
      </c>
      <c r="I2" s="6">
        <v>42818</v>
      </c>
      <c r="J2" s="7" t="str">
        <f>""</f>
        <v/>
      </c>
      <c r="K2" s="6"/>
      <c r="L2" s="7" t="str">
        <f>""</f>
        <v/>
      </c>
      <c r="M2" s="6"/>
      <c r="N2" s="7">
        <v>17</v>
      </c>
      <c r="O2" s="7" t="str">
        <f>""</f>
        <v/>
      </c>
      <c r="P2" s="6"/>
      <c r="Q2" s="9">
        <v>16.901230000000002</v>
      </c>
      <c r="R2" s="9">
        <v>2.2140599999999999</v>
      </c>
      <c r="S2" s="9">
        <v>14.68717</v>
      </c>
      <c r="T2" s="7">
        <v>12</v>
      </c>
      <c r="U2" s="6">
        <v>43566</v>
      </c>
      <c r="V2" s="7">
        <v>9972693939</v>
      </c>
      <c r="W2" s="8" t="s">
        <v>44</v>
      </c>
      <c r="X2" s="7" t="s">
        <v>30</v>
      </c>
      <c r="Y2" s="8" t="s">
        <v>31</v>
      </c>
      <c r="Z2" s="7" t="s">
        <v>48</v>
      </c>
      <c r="AA2" s="8" t="s">
        <v>49</v>
      </c>
      <c r="AB2" s="9">
        <f t="shared" ref="AB2:AB7" si="0">Q2/100</f>
        <v>0.1690123</v>
      </c>
    </row>
    <row r="3" spans="1:28" x14ac:dyDescent="0.35">
      <c r="A3" s="4">
        <v>4210</v>
      </c>
      <c r="B3" s="5" t="s">
        <v>28</v>
      </c>
      <c r="C3" s="6">
        <v>43567</v>
      </c>
      <c r="D3" s="7">
        <v>132</v>
      </c>
      <c r="E3" s="8" t="s">
        <v>45</v>
      </c>
      <c r="F3" s="7" t="s">
        <v>50</v>
      </c>
      <c r="G3" s="8" t="s">
        <v>51</v>
      </c>
      <c r="H3" s="7" t="str">
        <f>"000016"</f>
        <v>000016</v>
      </c>
      <c r="I3" s="6">
        <v>42934</v>
      </c>
      <c r="J3" s="7" t="str">
        <f>"000188"</f>
        <v>000188</v>
      </c>
      <c r="K3" s="6">
        <v>43483</v>
      </c>
      <c r="L3" s="7" t="str">
        <f>"000187"</f>
        <v>000187</v>
      </c>
      <c r="M3" s="6">
        <v>43483</v>
      </c>
      <c r="N3" s="7">
        <v>16</v>
      </c>
      <c r="O3" s="7" t="str">
        <f>"000806"</f>
        <v>000806</v>
      </c>
      <c r="P3" s="6">
        <v>43578</v>
      </c>
      <c r="Q3" s="9">
        <v>6.7104499999999998</v>
      </c>
      <c r="R3" s="9">
        <v>0.62043999999999999</v>
      </c>
      <c r="S3" s="9">
        <v>6.0900100000000004</v>
      </c>
      <c r="T3" s="7">
        <v>17</v>
      </c>
      <c r="U3" s="6">
        <v>43567</v>
      </c>
      <c r="V3" s="7">
        <v>0</v>
      </c>
      <c r="W3" s="8" t="s">
        <v>52</v>
      </c>
      <c r="X3" s="7" t="s">
        <v>36</v>
      </c>
      <c r="Y3" s="8" t="s">
        <v>35</v>
      </c>
      <c r="Z3" s="7" t="s">
        <v>41</v>
      </c>
      <c r="AA3" s="8" t="s">
        <v>42</v>
      </c>
      <c r="AB3" s="9">
        <f t="shared" si="0"/>
        <v>6.7104499999999997E-2</v>
      </c>
    </row>
    <row r="4" spans="1:28" x14ac:dyDescent="0.35">
      <c r="A4" s="4">
        <v>4211</v>
      </c>
      <c r="B4" s="5" t="s">
        <v>28</v>
      </c>
      <c r="C4" s="6">
        <v>43580</v>
      </c>
      <c r="D4" s="7">
        <v>132</v>
      </c>
      <c r="E4" s="8" t="s">
        <v>45</v>
      </c>
      <c r="F4" s="7" t="s">
        <v>50</v>
      </c>
      <c r="G4" s="8" t="s">
        <v>51</v>
      </c>
      <c r="H4" s="7" t="str">
        <f>"000016"</f>
        <v>000016</v>
      </c>
      <c r="I4" s="6">
        <v>42934</v>
      </c>
      <c r="J4" s="7" t="str">
        <f>"000036"</f>
        <v>000036</v>
      </c>
      <c r="K4" s="6">
        <v>43599</v>
      </c>
      <c r="L4" s="7" t="str">
        <f>"000036"</f>
        <v>000036</v>
      </c>
      <c r="M4" s="6">
        <v>43599</v>
      </c>
      <c r="N4" s="7">
        <v>16</v>
      </c>
      <c r="O4" s="7" t="str">
        <f>""</f>
        <v/>
      </c>
      <c r="P4" s="6"/>
      <c r="Q4" s="9">
        <v>6.7104499999999998</v>
      </c>
      <c r="R4" s="9">
        <v>0.60404999999999998</v>
      </c>
      <c r="S4" s="9">
        <v>6.1063999999999998</v>
      </c>
      <c r="T4" s="7">
        <v>29</v>
      </c>
      <c r="U4" s="6">
        <v>43580</v>
      </c>
      <c r="V4" s="7">
        <v>0</v>
      </c>
      <c r="W4" s="8" t="s">
        <v>52</v>
      </c>
      <c r="X4" s="7" t="s">
        <v>36</v>
      </c>
      <c r="Y4" s="8" t="s">
        <v>35</v>
      </c>
      <c r="Z4" s="7" t="s">
        <v>41</v>
      </c>
      <c r="AA4" s="8" t="s">
        <v>42</v>
      </c>
      <c r="AB4" s="9">
        <f t="shared" si="0"/>
        <v>6.7104499999999997E-2</v>
      </c>
    </row>
    <row r="5" spans="1:28" x14ac:dyDescent="0.35">
      <c r="A5" s="4">
        <v>4212</v>
      </c>
      <c r="B5" s="5" t="s">
        <v>32</v>
      </c>
      <c r="C5" s="6">
        <v>43602</v>
      </c>
      <c r="D5" s="7">
        <v>132</v>
      </c>
      <c r="E5" s="8" t="s">
        <v>45</v>
      </c>
      <c r="F5" s="7" t="s">
        <v>53</v>
      </c>
      <c r="G5" s="8" t="s">
        <v>54</v>
      </c>
      <c r="H5" s="7" t="str">
        <f>"000013"</f>
        <v>000013</v>
      </c>
      <c r="I5" s="6">
        <v>42958</v>
      </c>
      <c r="J5" s="7" t="str">
        <f>"000011"</f>
        <v>000011</v>
      </c>
      <c r="K5" s="6">
        <v>42958</v>
      </c>
      <c r="L5" s="7" t="str">
        <f>"000022"</f>
        <v>000022</v>
      </c>
      <c r="M5" s="6">
        <v>42976</v>
      </c>
      <c r="N5" s="7">
        <v>17</v>
      </c>
      <c r="O5" s="7" t="str">
        <f>"001482"</f>
        <v>001482</v>
      </c>
      <c r="P5" s="6">
        <v>43599</v>
      </c>
      <c r="Q5" s="9">
        <v>8.7149199999999993</v>
      </c>
      <c r="R5" s="9">
        <v>0.94991999999999999</v>
      </c>
      <c r="S5" s="9">
        <v>7.7649999999999997</v>
      </c>
      <c r="T5" s="7">
        <v>49</v>
      </c>
      <c r="U5" s="6">
        <v>43602</v>
      </c>
      <c r="V5" s="7">
        <v>9945370292</v>
      </c>
      <c r="W5" s="8" t="s">
        <v>55</v>
      </c>
      <c r="X5" s="7" t="s">
        <v>30</v>
      </c>
      <c r="Y5" s="8" t="s">
        <v>31</v>
      </c>
      <c r="Z5" s="7" t="s">
        <v>48</v>
      </c>
      <c r="AA5" s="8" t="s">
        <v>49</v>
      </c>
      <c r="AB5" s="9">
        <f t="shared" si="0"/>
        <v>8.7149199999999996E-2</v>
      </c>
    </row>
    <row r="6" spans="1:28" x14ac:dyDescent="0.35">
      <c r="A6" s="4">
        <v>4213</v>
      </c>
      <c r="B6" s="5" t="s">
        <v>32</v>
      </c>
      <c r="C6" s="6">
        <v>43602</v>
      </c>
      <c r="D6" s="7">
        <v>132</v>
      </c>
      <c r="E6" s="8" t="s">
        <v>45</v>
      </c>
      <c r="F6" s="7" t="s">
        <v>56</v>
      </c>
      <c r="G6" s="8" t="s">
        <v>57</v>
      </c>
      <c r="H6" s="7" t="str">
        <f>"000011"</f>
        <v>000011</v>
      </c>
      <c r="I6" s="6">
        <v>42110</v>
      </c>
      <c r="J6" s="7" t="str">
        <f>"000030"</f>
        <v>000030</v>
      </c>
      <c r="K6" s="6">
        <v>42992</v>
      </c>
      <c r="L6" s="7" t="str">
        <f>"000032"</f>
        <v>000032</v>
      </c>
      <c r="M6" s="6">
        <v>42993</v>
      </c>
      <c r="N6" s="7">
        <v>13</v>
      </c>
      <c r="O6" s="7" t="str">
        <f>"001527"</f>
        <v>001527</v>
      </c>
      <c r="P6" s="6">
        <v>43599</v>
      </c>
      <c r="Q6" s="9">
        <v>15.15779</v>
      </c>
      <c r="R6" s="9">
        <v>2.0876899999999998</v>
      </c>
      <c r="S6" s="9">
        <v>13.0701</v>
      </c>
      <c r="T6" s="7">
        <v>49</v>
      </c>
      <c r="U6" s="6">
        <v>43602</v>
      </c>
      <c r="V6" s="7">
        <v>9482515779</v>
      </c>
      <c r="W6" s="8" t="s">
        <v>43</v>
      </c>
      <c r="X6" s="7" t="s">
        <v>30</v>
      </c>
      <c r="Y6" s="8" t="s">
        <v>31</v>
      </c>
      <c r="Z6" s="7" t="s">
        <v>48</v>
      </c>
      <c r="AA6" s="8" t="s">
        <v>49</v>
      </c>
      <c r="AB6" s="9">
        <f t="shared" si="0"/>
        <v>0.15157790000000002</v>
      </c>
    </row>
    <row r="7" spans="1:28" x14ac:dyDescent="0.35">
      <c r="A7" s="4">
        <v>4214</v>
      </c>
      <c r="B7" s="5" t="s">
        <v>32</v>
      </c>
      <c r="C7" s="6">
        <v>43615</v>
      </c>
      <c r="D7" s="7">
        <v>132</v>
      </c>
      <c r="E7" s="8" t="s">
        <v>45</v>
      </c>
      <c r="F7" s="7" t="s">
        <v>58</v>
      </c>
      <c r="G7" s="8" t="s">
        <v>59</v>
      </c>
      <c r="H7" s="7" t="str">
        <f>"000058"</f>
        <v>000058</v>
      </c>
      <c r="I7" s="6">
        <v>43063</v>
      </c>
      <c r="J7" s="7" t="str">
        <f>"000064"</f>
        <v>000064</v>
      </c>
      <c r="K7" s="6">
        <v>43063</v>
      </c>
      <c r="L7" s="7" t="str">
        <f>"000064"</f>
        <v>000064</v>
      </c>
      <c r="M7" s="6">
        <v>43064</v>
      </c>
      <c r="N7" s="7">
        <v>17</v>
      </c>
      <c r="O7" s="7" t="str">
        <f>"002169"</f>
        <v>002169</v>
      </c>
      <c r="P7" s="6">
        <v>43613</v>
      </c>
      <c r="Q7" s="9">
        <v>11.571899999999999</v>
      </c>
      <c r="R7" s="9">
        <v>1.32419</v>
      </c>
      <c r="S7" s="9">
        <v>10.24771</v>
      </c>
      <c r="T7" s="7">
        <v>65</v>
      </c>
      <c r="U7" s="6">
        <v>43615</v>
      </c>
      <c r="V7" s="7">
        <v>9341254046</v>
      </c>
      <c r="W7" s="8" t="s">
        <v>60</v>
      </c>
      <c r="X7" s="7" t="s">
        <v>30</v>
      </c>
      <c r="Y7" s="8" t="s">
        <v>31</v>
      </c>
      <c r="Z7" s="7" t="s">
        <v>48</v>
      </c>
      <c r="AA7" s="8" t="s">
        <v>49</v>
      </c>
      <c r="AB7" s="9">
        <f t="shared" si="0"/>
        <v>0.11571899999999999</v>
      </c>
    </row>
    <row r="8" spans="1:28" x14ac:dyDescent="0.35">
      <c r="A8" s="4">
        <v>4215</v>
      </c>
      <c r="B8" s="5" t="s">
        <v>29</v>
      </c>
      <c r="C8" s="6">
        <v>43628</v>
      </c>
      <c r="D8" s="7">
        <v>132</v>
      </c>
      <c r="E8" s="8" t="s">
        <v>45</v>
      </c>
      <c r="F8" s="7" t="s">
        <v>61</v>
      </c>
      <c r="G8" s="8" t="s">
        <v>62</v>
      </c>
      <c r="H8" s="7" t="str">
        <f>"000072"</f>
        <v>000072</v>
      </c>
      <c r="I8" s="6">
        <v>43081</v>
      </c>
      <c r="J8" s="7" t="str">
        <f>"000072"</f>
        <v>000072</v>
      </c>
      <c r="K8" s="6">
        <v>43081</v>
      </c>
      <c r="L8" s="7" t="str">
        <f>"000078"</f>
        <v>000078</v>
      </c>
      <c r="M8" s="6">
        <v>43082</v>
      </c>
      <c r="N8" s="7">
        <v>17</v>
      </c>
      <c r="O8" s="7" t="str">
        <f>"002449"</f>
        <v>002449</v>
      </c>
      <c r="P8" s="6">
        <v>43622</v>
      </c>
      <c r="Q8" s="9">
        <v>48.807299999999998</v>
      </c>
      <c r="R8" s="9">
        <v>6.1534000000000004</v>
      </c>
      <c r="S8" s="9">
        <v>42.6539</v>
      </c>
      <c r="T8" s="7">
        <v>76</v>
      </c>
      <c r="U8" s="6">
        <v>43628</v>
      </c>
      <c r="V8" s="7">
        <v>9972693939</v>
      </c>
      <c r="W8" s="8" t="s">
        <v>43</v>
      </c>
      <c r="X8" s="7" t="s">
        <v>37</v>
      </c>
      <c r="Y8" s="8" t="s">
        <v>38</v>
      </c>
      <c r="Z8" s="7" t="s">
        <v>48</v>
      </c>
      <c r="AA8" s="8" t="s">
        <v>49</v>
      </c>
      <c r="AB8" s="9">
        <v>0.48807299999999998</v>
      </c>
    </row>
    <row r="9" spans="1:28" x14ac:dyDescent="0.35">
      <c r="A9" s="4">
        <v>4216</v>
      </c>
      <c r="B9" s="5" t="s">
        <v>29</v>
      </c>
      <c r="C9" s="6">
        <v>43628</v>
      </c>
      <c r="D9" s="7">
        <v>132</v>
      </c>
      <c r="E9" s="8" t="s">
        <v>45</v>
      </c>
      <c r="F9" s="7" t="s">
        <v>63</v>
      </c>
      <c r="G9" s="8" t="s">
        <v>64</v>
      </c>
      <c r="H9" s="7" t="str">
        <f>"000071"</f>
        <v>000071</v>
      </c>
      <c r="I9" s="6">
        <v>43081</v>
      </c>
      <c r="J9" s="7" t="str">
        <f>"000073"</f>
        <v>000073</v>
      </c>
      <c r="K9" s="6">
        <v>43081</v>
      </c>
      <c r="L9" s="7" t="str">
        <f>"000079"</f>
        <v>000079</v>
      </c>
      <c r="M9" s="6">
        <v>43082</v>
      </c>
      <c r="N9" s="7">
        <v>17</v>
      </c>
      <c r="O9" s="7" t="str">
        <f>"002451"</f>
        <v>002451</v>
      </c>
      <c r="P9" s="6">
        <v>43622</v>
      </c>
      <c r="Q9" s="9">
        <v>49.103299999999997</v>
      </c>
      <c r="R9" s="9">
        <v>6.1907500000000004</v>
      </c>
      <c r="S9" s="9">
        <v>42.912550000000003</v>
      </c>
      <c r="T9" s="7">
        <v>76</v>
      </c>
      <c r="U9" s="6">
        <v>43628</v>
      </c>
      <c r="V9" s="7">
        <v>9972693939</v>
      </c>
      <c r="W9" s="8" t="s">
        <v>43</v>
      </c>
      <c r="X9" s="7" t="s">
        <v>33</v>
      </c>
      <c r="Y9" s="8" t="s">
        <v>34</v>
      </c>
      <c r="Z9" s="7" t="s">
        <v>48</v>
      </c>
      <c r="AA9" s="8" t="s">
        <v>49</v>
      </c>
      <c r="AB9" s="9">
        <v>0.491033</v>
      </c>
    </row>
    <row r="10" spans="1:28" x14ac:dyDescent="0.35">
      <c r="A10" s="4">
        <v>4217</v>
      </c>
      <c r="B10" s="5" t="s">
        <v>29</v>
      </c>
      <c r="C10" s="6">
        <v>43636</v>
      </c>
      <c r="D10" s="7">
        <v>132</v>
      </c>
      <c r="E10" s="8" t="s">
        <v>45</v>
      </c>
      <c r="F10" s="7" t="s">
        <v>65</v>
      </c>
      <c r="G10" s="8" t="s">
        <v>66</v>
      </c>
      <c r="H10" s="7" t="str">
        <f>"000097"</f>
        <v>000097</v>
      </c>
      <c r="I10" s="6">
        <v>43474</v>
      </c>
      <c r="J10" s="7" t="str">
        <f>"000125"</f>
        <v>000125</v>
      </c>
      <c r="K10" s="6">
        <v>43551</v>
      </c>
      <c r="L10" s="7" t="str">
        <f>"000217"</f>
        <v>000217</v>
      </c>
      <c r="M10" s="6">
        <v>43551</v>
      </c>
      <c r="N10" s="7">
        <v>19</v>
      </c>
      <c r="O10" s="7" t="str">
        <f>"002816"</f>
        <v>002816</v>
      </c>
      <c r="P10" s="6">
        <v>43633</v>
      </c>
      <c r="Q10" s="9">
        <v>49.980899999999998</v>
      </c>
      <c r="R10" s="9">
        <v>6.19048</v>
      </c>
      <c r="S10" s="9">
        <v>43.790419999999997</v>
      </c>
      <c r="T10" s="7">
        <v>90</v>
      </c>
      <c r="U10" s="6">
        <v>43636</v>
      </c>
      <c r="V10" s="7">
        <v>9845930585</v>
      </c>
      <c r="W10" s="8" t="s">
        <v>67</v>
      </c>
      <c r="X10" s="7" t="s">
        <v>39</v>
      </c>
      <c r="Y10" s="8" t="s">
        <v>40</v>
      </c>
      <c r="Z10" s="7" t="s">
        <v>48</v>
      </c>
      <c r="AA10" s="8" t="s">
        <v>49</v>
      </c>
      <c r="AB10" s="9">
        <v>0.499809</v>
      </c>
    </row>
    <row r="11" spans="1:28" x14ac:dyDescent="0.35">
      <c r="A11" s="4">
        <v>4218</v>
      </c>
      <c r="B11" s="5" t="s">
        <v>29</v>
      </c>
      <c r="C11" s="6">
        <v>43636</v>
      </c>
      <c r="D11" s="7">
        <v>132</v>
      </c>
      <c r="E11" s="8" t="s">
        <v>45</v>
      </c>
      <c r="F11" s="7" t="s">
        <v>68</v>
      </c>
      <c r="G11" s="8" t="s">
        <v>69</v>
      </c>
      <c r="H11" s="7" t="str">
        <f>"000096"</f>
        <v>000096</v>
      </c>
      <c r="I11" s="6">
        <v>43474</v>
      </c>
      <c r="J11" s="7" t="str">
        <f>"000124"</f>
        <v>000124</v>
      </c>
      <c r="K11" s="6">
        <v>43551</v>
      </c>
      <c r="L11" s="7" t="str">
        <f>"000218"</f>
        <v>000218</v>
      </c>
      <c r="M11" s="6">
        <v>43551</v>
      </c>
      <c r="N11" s="7">
        <v>19</v>
      </c>
      <c r="O11" s="7" t="str">
        <f>"002817"</f>
        <v>002817</v>
      </c>
      <c r="P11" s="6">
        <v>43633</v>
      </c>
      <c r="Q11" s="9">
        <v>49.948999999999998</v>
      </c>
      <c r="R11" s="9">
        <v>6.1865399999999999</v>
      </c>
      <c r="S11" s="9">
        <v>43.762459999999997</v>
      </c>
      <c r="T11" s="7">
        <v>90</v>
      </c>
      <c r="U11" s="6">
        <v>43636</v>
      </c>
      <c r="V11" s="7">
        <v>9845930585</v>
      </c>
      <c r="W11" s="8" t="s">
        <v>70</v>
      </c>
      <c r="X11" s="7" t="s">
        <v>39</v>
      </c>
      <c r="Y11" s="8" t="s">
        <v>40</v>
      </c>
      <c r="Z11" s="7" t="s">
        <v>48</v>
      </c>
      <c r="AA11" s="8" t="s">
        <v>49</v>
      </c>
      <c r="AB11" s="9">
        <v>0.49948999999999999</v>
      </c>
    </row>
    <row r="12" spans="1:28" x14ac:dyDescent="0.35">
      <c r="A12" s="4">
        <v>4219</v>
      </c>
      <c r="B12" s="5" t="s">
        <v>29</v>
      </c>
      <c r="C12" s="6">
        <v>43636</v>
      </c>
      <c r="D12" s="7">
        <v>132</v>
      </c>
      <c r="E12" s="8" t="s">
        <v>45</v>
      </c>
      <c r="F12" s="7" t="s">
        <v>71</v>
      </c>
      <c r="G12" s="8" t="s">
        <v>72</v>
      </c>
      <c r="H12" s="7" t="str">
        <f>"000095"</f>
        <v>000095</v>
      </c>
      <c r="I12" s="6">
        <v>43474</v>
      </c>
      <c r="J12" s="7" t="str">
        <f>"000126"</f>
        <v>000126</v>
      </c>
      <c r="K12" s="6">
        <v>43551</v>
      </c>
      <c r="L12" s="7" t="str">
        <f>"000219"</f>
        <v>000219</v>
      </c>
      <c r="M12" s="6">
        <v>43551</v>
      </c>
      <c r="N12" s="7">
        <v>19</v>
      </c>
      <c r="O12" s="7" t="str">
        <f>"002818"</f>
        <v>002818</v>
      </c>
      <c r="P12" s="6">
        <v>43633</v>
      </c>
      <c r="Q12" s="9">
        <v>49.987499999999997</v>
      </c>
      <c r="R12" s="9">
        <v>6.1913299999999998</v>
      </c>
      <c r="S12" s="9">
        <v>43.796169999999996</v>
      </c>
      <c r="T12" s="7">
        <v>90</v>
      </c>
      <c r="U12" s="6">
        <v>43636</v>
      </c>
      <c r="V12" s="7">
        <v>9845930585</v>
      </c>
      <c r="W12" s="8" t="s">
        <v>70</v>
      </c>
      <c r="X12" s="7" t="s">
        <v>39</v>
      </c>
      <c r="Y12" s="8" t="s">
        <v>40</v>
      </c>
      <c r="Z12" s="7" t="s">
        <v>48</v>
      </c>
      <c r="AA12" s="8" t="s">
        <v>49</v>
      </c>
      <c r="AB12" s="9">
        <v>0.49987499999999996</v>
      </c>
    </row>
    <row r="13" spans="1:28" x14ac:dyDescent="0.35">
      <c r="A13" s="4">
        <v>4220</v>
      </c>
      <c r="B13" s="5" t="s">
        <v>73</v>
      </c>
      <c r="C13" s="6">
        <v>43647</v>
      </c>
      <c r="D13" s="7">
        <v>132</v>
      </c>
      <c r="E13" s="8" t="s">
        <v>45</v>
      </c>
      <c r="F13" s="7" t="s">
        <v>74</v>
      </c>
      <c r="G13" s="10" t="s">
        <v>75</v>
      </c>
      <c r="H13" s="7" t="str">
        <f>"000008"</f>
        <v>000008</v>
      </c>
      <c r="I13" s="6">
        <v>42746</v>
      </c>
      <c r="J13" s="7" t="str">
        <f>"000040"</f>
        <v>000040</v>
      </c>
      <c r="K13" s="6">
        <v>42825</v>
      </c>
      <c r="L13" s="7" t="str">
        <f>"000334"</f>
        <v>000334</v>
      </c>
      <c r="M13" s="6">
        <v>42825</v>
      </c>
      <c r="N13" s="7">
        <v>17</v>
      </c>
      <c r="O13" s="7" t="str">
        <f>"003569"</f>
        <v>003569</v>
      </c>
      <c r="P13" s="6">
        <v>42914</v>
      </c>
      <c r="Q13" s="11">
        <v>0.74</v>
      </c>
      <c r="R13" s="11">
        <v>7.3999999999999996E-2</v>
      </c>
      <c r="S13" s="11">
        <v>0.66600000000000004</v>
      </c>
      <c r="T13" s="7">
        <v>96</v>
      </c>
      <c r="U13" s="6">
        <v>43647</v>
      </c>
      <c r="V13" s="7">
        <v>9964339888</v>
      </c>
      <c r="W13" s="10" t="s">
        <v>76</v>
      </c>
      <c r="X13" s="7" t="s">
        <v>77</v>
      </c>
      <c r="Y13" s="10" t="s">
        <v>78</v>
      </c>
      <c r="Z13" s="7" t="s">
        <v>79</v>
      </c>
      <c r="AA13" s="10" t="s">
        <v>80</v>
      </c>
      <c r="AB13" s="11">
        <f t="shared" ref="AB13:AB24" si="1">Q13/100</f>
        <v>7.4000000000000003E-3</v>
      </c>
    </row>
    <row r="14" spans="1:28" x14ac:dyDescent="0.35">
      <c r="A14" s="4">
        <v>4221</v>
      </c>
      <c r="B14" s="5" t="s">
        <v>73</v>
      </c>
      <c r="C14" s="6">
        <v>43648</v>
      </c>
      <c r="D14" s="7">
        <v>132</v>
      </c>
      <c r="E14" s="8" t="s">
        <v>45</v>
      </c>
      <c r="F14" s="7" t="s">
        <v>50</v>
      </c>
      <c r="G14" s="10" t="s">
        <v>51</v>
      </c>
      <c r="H14" s="7" t="str">
        <f>"000016"</f>
        <v>000016</v>
      </c>
      <c r="I14" s="6">
        <v>42934</v>
      </c>
      <c r="J14" s="7" t="str">
        <f>"000218"</f>
        <v>000218</v>
      </c>
      <c r="K14" s="6">
        <v>43790</v>
      </c>
      <c r="L14" s="7" t="str">
        <f>"000218"</f>
        <v>000218</v>
      </c>
      <c r="M14" s="6">
        <v>43790</v>
      </c>
      <c r="N14" s="7">
        <v>16</v>
      </c>
      <c r="O14" s="7" t="str">
        <f>""</f>
        <v/>
      </c>
      <c r="P14" s="7"/>
      <c r="Q14" s="11">
        <v>3.3552300000000002</v>
      </c>
      <c r="R14" s="11">
        <v>0.26701999999999998</v>
      </c>
      <c r="S14" s="11">
        <v>3.0882100000000001</v>
      </c>
      <c r="T14" s="7">
        <v>102</v>
      </c>
      <c r="U14" s="6">
        <v>43648</v>
      </c>
      <c r="V14" s="7">
        <v>0</v>
      </c>
      <c r="W14" s="10" t="s">
        <v>52</v>
      </c>
      <c r="X14" s="7" t="s">
        <v>36</v>
      </c>
      <c r="Y14" s="10" t="s">
        <v>35</v>
      </c>
      <c r="Z14" s="7" t="s">
        <v>41</v>
      </c>
      <c r="AA14" s="10" t="s">
        <v>42</v>
      </c>
      <c r="AB14" s="11">
        <f t="shared" si="1"/>
        <v>3.35523E-2</v>
      </c>
    </row>
    <row r="15" spans="1:28" x14ac:dyDescent="0.35">
      <c r="A15" s="4">
        <v>4222</v>
      </c>
      <c r="B15" s="5" t="s">
        <v>73</v>
      </c>
      <c r="C15" s="6">
        <v>43664</v>
      </c>
      <c r="D15" s="7">
        <v>132</v>
      </c>
      <c r="E15" s="8" t="s">
        <v>45</v>
      </c>
      <c r="F15" s="7" t="s">
        <v>81</v>
      </c>
      <c r="G15" s="10" t="s">
        <v>82</v>
      </c>
      <c r="H15" s="7" t="str">
        <f>"000005"</f>
        <v>000005</v>
      </c>
      <c r="I15" s="6">
        <v>43271</v>
      </c>
      <c r="J15" s="7" t="str">
        <f>""</f>
        <v/>
      </c>
      <c r="K15" s="7"/>
      <c r="L15" s="7" t="str">
        <f>""</f>
        <v/>
      </c>
      <c r="M15" s="7"/>
      <c r="N15" s="7">
        <v>17</v>
      </c>
      <c r="O15" s="7" t="str">
        <f>""</f>
        <v/>
      </c>
      <c r="P15" s="7"/>
      <c r="Q15" s="11">
        <v>13.770300000000001</v>
      </c>
      <c r="R15" s="11">
        <v>1.5284899999999999</v>
      </c>
      <c r="S15" s="11">
        <v>12.241809999999999</v>
      </c>
      <c r="T15" s="7">
        <v>116</v>
      </c>
      <c r="U15" s="6">
        <v>43664</v>
      </c>
      <c r="V15" s="7">
        <v>7892699026</v>
      </c>
      <c r="W15" s="10" t="s">
        <v>43</v>
      </c>
      <c r="X15" s="7" t="s">
        <v>83</v>
      </c>
      <c r="Y15" s="10" t="s">
        <v>84</v>
      </c>
      <c r="Z15" s="7" t="s">
        <v>48</v>
      </c>
      <c r="AA15" s="10" t="s">
        <v>49</v>
      </c>
      <c r="AB15" s="11">
        <f t="shared" si="1"/>
        <v>0.13770300000000002</v>
      </c>
    </row>
    <row r="16" spans="1:28" x14ac:dyDescent="0.35">
      <c r="A16" s="4">
        <v>4223</v>
      </c>
      <c r="B16" s="5" t="s">
        <v>73</v>
      </c>
      <c r="C16" s="6">
        <v>43668</v>
      </c>
      <c r="D16" s="7">
        <v>132</v>
      </c>
      <c r="E16" s="8" t="s">
        <v>45</v>
      </c>
      <c r="F16" s="7" t="s">
        <v>85</v>
      </c>
      <c r="G16" s="10" t="s">
        <v>86</v>
      </c>
      <c r="H16" s="7" t="str">
        <f>"000074"</f>
        <v>000074</v>
      </c>
      <c r="I16" s="6">
        <v>42608</v>
      </c>
      <c r="J16" s="7" t="str">
        <f>""</f>
        <v/>
      </c>
      <c r="K16" s="7"/>
      <c r="L16" s="7" t="str">
        <f>""</f>
        <v/>
      </c>
      <c r="M16" s="7"/>
      <c r="N16" s="7">
        <v>16</v>
      </c>
      <c r="O16" s="7" t="str">
        <f>""</f>
        <v/>
      </c>
      <c r="P16" s="7"/>
      <c r="Q16" s="11">
        <v>15.731870000000001</v>
      </c>
      <c r="R16" s="11">
        <v>1.9635499999999999</v>
      </c>
      <c r="S16" s="11">
        <v>13.768319999999999</v>
      </c>
      <c r="T16" s="7">
        <v>121</v>
      </c>
      <c r="U16" s="6">
        <v>43668</v>
      </c>
      <c r="V16" s="7">
        <v>9538239227</v>
      </c>
      <c r="W16" s="10" t="s">
        <v>87</v>
      </c>
      <c r="X16" s="7" t="s">
        <v>30</v>
      </c>
      <c r="Y16" s="10" t="s">
        <v>31</v>
      </c>
      <c r="Z16" s="7" t="s">
        <v>48</v>
      </c>
      <c r="AA16" s="10" t="s">
        <v>49</v>
      </c>
      <c r="AB16" s="11">
        <f t="shared" si="1"/>
        <v>0.15731870000000001</v>
      </c>
    </row>
    <row r="17" spans="1:28" x14ac:dyDescent="0.35">
      <c r="A17" s="4">
        <v>4224</v>
      </c>
      <c r="B17" s="5" t="s">
        <v>73</v>
      </c>
      <c r="C17" s="6">
        <v>43668</v>
      </c>
      <c r="D17" s="7">
        <v>132</v>
      </c>
      <c r="E17" s="8" t="s">
        <v>45</v>
      </c>
      <c r="F17" s="7" t="s">
        <v>88</v>
      </c>
      <c r="G17" s="10" t="s">
        <v>89</v>
      </c>
      <c r="H17" s="7" t="str">
        <f>"000076"</f>
        <v>000076</v>
      </c>
      <c r="I17" s="6">
        <v>42608</v>
      </c>
      <c r="J17" s="7" t="str">
        <f>""</f>
        <v/>
      </c>
      <c r="K17" s="7"/>
      <c r="L17" s="7" t="str">
        <f>""</f>
        <v/>
      </c>
      <c r="M17" s="7"/>
      <c r="N17" s="7">
        <v>16</v>
      </c>
      <c r="O17" s="7" t="str">
        <f>""</f>
        <v/>
      </c>
      <c r="P17" s="7"/>
      <c r="Q17" s="11">
        <v>15.7369</v>
      </c>
      <c r="R17" s="11">
        <v>1.96417</v>
      </c>
      <c r="S17" s="11">
        <v>13.772729999999999</v>
      </c>
      <c r="T17" s="7">
        <v>121</v>
      </c>
      <c r="U17" s="6">
        <v>43668</v>
      </c>
      <c r="V17" s="7">
        <v>9538239227</v>
      </c>
      <c r="W17" s="10" t="s">
        <v>90</v>
      </c>
      <c r="X17" s="7" t="s">
        <v>30</v>
      </c>
      <c r="Y17" s="10" t="s">
        <v>31</v>
      </c>
      <c r="Z17" s="7" t="s">
        <v>48</v>
      </c>
      <c r="AA17" s="10" t="s">
        <v>49</v>
      </c>
      <c r="AB17" s="11">
        <f t="shared" si="1"/>
        <v>0.15736900000000001</v>
      </c>
    </row>
    <row r="18" spans="1:28" x14ac:dyDescent="0.35">
      <c r="A18" s="4">
        <v>4225</v>
      </c>
      <c r="B18" s="5" t="s">
        <v>73</v>
      </c>
      <c r="C18" s="6">
        <v>43668</v>
      </c>
      <c r="D18" s="7">
        <v>132</v>
      </c>
      <c r="E18" s="8" t="s">
        <v>45</v>
      </c>
      <c r="F18" s="7" t="s">
        <v>91</v>
      </c>
      <c r="G18" s="10" t="s">
        <v>92</v>
      </c>
      <c r="H18" s="7" t="str">
        <f>"000072"</f>
        <v>000072</v>
      </c>
      <c r="I18" s="6">
        <v>42608</v>
      </c>
      <c r="J18" s="7" t="str">
        <f>""</f>
        <v/>
      </c>
      <c r="K18" s="7"/>
      <c r="L18" s="7" t="str">
        <f>""</f>
        <v/>
      </c>
      <c r="M18" s="7"/>
      <c r="N18" s="7">
        <v>16</v>
      </c>
      <c r="O18" s="7" t="str">
        <f>""</f>
        <v/>
      </c>
      <c r="P18" s="7"/>
      <c r="Q18" s="11">
        <v>20.970669999999998</v>
      </c>
      <c r="R18" s="11">
        <v>2.7062900000000001</v>
      </c>
      <c r="S18" s="11">
        <v>18.264379999999999</v>
      </c>
      <c r="T18" s="7">
        <v>121</v>
      </c>
      <c r="U18" s="6">
        <v>43668</v>
      </c>
      <c r="V18" s="7">
        <v>9538239227</v>
      </c>
      <c r="W18" s="10" t="s">
        <v>87</v>
      </c>
      <c r="X18" s="7" t="s">
        <v>30</v>
      </c>
      <c r="Y18" s="10" t="s">
        <v>31</v>
      </c>
      <c r="Z18" s="7" t="s">
        <v>48</v>
      </c>
      <c r="AA18" s="10" t="s">
        <v>49</v>
      </c>
      <c r="AB18" s="11">
        <f t="shared" si="1"/>
        <v>0.2097067</v>
      </c>
    </row>
    <row r="19" spans="1:28" x14ac:dyDescent="0.35">
      <c r="A19" s="4">
        <v>4226</v>
      </c>
      <c r="B19" s="5" t="s">
        <v>93</v>
      </c>
      <c r="C19" s="6">
        <v>43685</v>
      </c>
      <c r="D19" s="7">
        <v>132</v>
      </c>
      <c r="E19" s="8" t="s">
        <v>45</v>
      </c>
      <c r="F19" s="7" t="s">
        <v>50</v>
      </c>
      <c r="G19" s="10" t="s">
        <v>51</v>
      </c>
      <c r="H19" s="7" t="str">
        <f>"000016"</f>
        <v>000016</v>
      </c>
      <c r="I19" s="6">
        <v>42934</v>
      </c>
      <c r="J19" s="7" t="str">
        <f>"000218"</f>
        <v>000218</v>
      </c>
      <c r="K19" s="6">
        <v>43790</v>
      </c>
      <c r="L19" s="7" t="str">
        <f>"000218"</f>
        <v>000218</v>
      </c>
      <c r="M19" s="6">
        <v>43790</v>
      </c>
      <c r="N19" s="7">
        <v>16</v>
      </c>
      <c r="O19" s="7" t="str">
        <f>""</f>
        <v/>
      </c>
      <c r="P19" s="7"/>
      <c r="Q19" s="11">
        <v>3.3552300000000002</v>
      </c>
      <c r="R19" s="11">
        <v>0.27001999999999998</v>
      </c>
      <c r="S19" s="11">
        <v>3.08521</v>
      </c>
      <c r="T19" s="7">
        <v>149</v>
      </c>
      <c r="U19" s="6">
        <v>43685</v>
      </c>
      <c r="V19" s="7">
        <v>0</v>
      </c>
      <c r="W19" s="10" t="s">
        <v>52</v>
      </c>
      <c r="X19" s="7" t="s">
        <v>36</v>
      </c>
      <c r="Y19" s="10" t="s">
        <v>35</v>
      </c>
      <c r="Z19" s="7" t="s">
        <v>41</v>
      </c>
      <c r="AA19" s="10" t="s">
        <v>42</v>
      </c>
      <c r="AB19" s="11">
        <f t="shared" si="1"/>
        <v>3.35523E-2</v>
      </c>
    </row>
    <row r="20" spans="1:28" x14ac:dyDescent="0.35">
      <c r="A20" s="4">
        <v>4227</v>
      </c>
      <c r="B20" s="5" t="s">
        <v>93</v>
      </c>
      <c r="C20" s="6">
        <v>43696</v>
      </c>
      <c r="D20" s="7">
        <v>132</v>
      </c>
      <c r="E20" s="8" t="s">
        <v>45</v>
      </c>
      <c r="F20" s="7" t="s">
        <v>94</v>
      </c>
      <c r="G20" s="10" t="s">
        <v>95</v>
      </c>
      <c r="H20" s="7" t="str">
        <f>"000202"</f>
        <v>000202</v>
      </c>
      <c r="I20" s="6">
        <v>43161</v>
      </c>
      <c r="J20" s="7" t="str">
        <f>""</f>
        <v/>
      </c>
      <c r="K20" s="7"/>
      <c r="L20" s="7" t="str">
        <f>""</f>
        <v/>
      </c>
      <c r="M20" s="7"/>
      <c r="N20" s="7">
        <v>17</v>
      </c>
      <c r="O20" s="7" t="str">
        <f>""</f>
        <v/>
      </c>
      <c r="P20" s="7"/>
      <c r="Q20" s="11">
        <v>49.097499999999997</v>
      </c>
      <c r="R20" s="11">
        <v>6.3335999999999997</v>
      </c>
      <c r="S20" s="11">
        <v>42.7639</v>
      </c>
      <c r="T20" s="7">
        <v>158</v>
      </c>
      <c r="U20" s="6">
        <v>43696</v>
      </c>
      <c r="V20" s="7">
        <v>9972693939</v>
      </c>
      <c r="W20" s="10" t="s">
        <v>43</v>
      </c>
      <c r="X20" s="7" t="s">
        <v>33</v>
      </c>
      <c r="Y20" s="10" t="s">
        <v>34</v>
      </c>
      <c r="Z20" s="7" t="s">
        <v>48</v>
      </c>
      <c r="AA20" s="10" t="s">
        <v>49</v>
      </c>
      <c r="AB20" s="11">
        <f t="shared" si="1"/>
        <v>0.49097499999999994</v>
      </c>
    </row>
    <row r="21" spans="1:28" x14ac:dyDescent="0.35">
      <c r="A21" s="4">
        <v>4228</v>
      </c>
      <c r="B21" s="5" t="s">
        <v>93</v>
      </c>
      <c r="C21" s="6">
        <v>43696</v>
      </c>
      <c r="D21" s="7">
        <v>132</v>
      </c>
      <c r="E21" s="8" t="s">
        <v>45</v>
      </c>
      <c r="F21" s="7" t="s">
        <v>58</v>
      </c>
      <c r="G21" s="10" t="s">
        <v>59</v>
      </c>
      <c r="H21" s="7" t="str">
        <f>"000058"</f>
        <v>000058</v>
      </c>
      <c r="I21" s="6">
        <v>43063</v>
      </c>
      <c r="J21" s="7" t="str">
        <f>"000119"</f>
        <v>000119</v>
      </c>
      <c r="K21" s="6">
        <v>43181</v>
      </c>
      <c r="L21" s="7" t="str">
        <f>"000192"</f>
        <v>000192</v>
      </c>
      <c r="M21" s="6">
        <v>43181</v>
      </c>
      <c r="N21" s="7">
        <v>17</v>
      </c>
      <c r="O21" s="7" t="str">
        <f>"004475"</f>
        <v>004475</v>
      </c>
      <c r="P21" s="6">
        <v>43691</v>
      </c>
      <c r="Q21" s="11">
        <v>5.0659999999999998</v>
      </c>
      <c r="R21" s="11">
        <v>0.51666999999999996</v>
      </c>
      <c r="S21" s="11">
        <v>4.5493300000000003</v>
      </c>
      <c r="T21" s="7">
        <v>158</v>
      </c>
      <c r="U21" s="6">
        <v>43696</v>
      </c>
      <c r="V21" s="7">
        <v>9341254046</v>
      </c>
      <c r="W21" s="10" t="s">
        <v>60</v>
      </c>
      <c r="X21" s="7" t="s">
        <v>30</v>
      </c>
      <c r="Y21" s="10" t="s">
        <v>31</v>
      </c>
      <c r="Z21" s="7" t="s">
        <v>48</v>
      </c>
      <c r="AA21" s="10" t="s">
        <v>49</v>
      </c>
      <c r="AB21" s="11">
        <f t="shared" si="1"/>
        <v>5.0659999999999997E-2</v>
      </c>
    </row>
    <row r="22" spans="1:28" x14ac:dyDescent="0.35">
      <c r="A22" s="4">
        <v>4229</v>
      </c>
      <c r="B22" s="5" t="s">
        <v>93</v>
      </c>
      <c r="C22" s="6">
        <v>43696</v>
      </c>
      <c r="D22" s="7">
        <v>132</v>
      </c>
      <c r="E22" s="8" t="s">
        <v>45</v>
      </c>
      <c r="F22" s="7" t="s">
        <v>96</v>
      </c>
      <c r="G22" s="10" t="s">
        <v>97</v>
      </c>
      <c r="H22" s="7" t="str">
        <f>"000132"</f>
        <v>000132</v>
      </c>
      <c r="I22" s="6">
        <v>43140</v>
      </c>
      <c r="J22" s="7" t="str">
        <f>""</f>
        <v/>
      </c>
      <c r="K22" s="7"/>
      <c r="L22" s="7" t="str">
        <f>""</f>
        <v/>
      </c>
      <c r="M22" s="7"/>
      <c r="N22" s="7">
        <v>18</v>
      </c>
      <c r="O22" s="7" t="str">
        <f>""</f>
        <v/>
      </c>
      <c r="P22" s="7"/>
      <c r="Q22" s="11">
        <v>47.3934</v>
      </c>
      <c r="R22" s="11">
        <v>5.4228300000000003</v>
      </c>
      <c r="S22" s="11">
        <v>41.970570000000002</v>
      </c>
      <c r="T22" s="7">
        <v>158</v>
      </c>
      <c r="U22" s="6">
        <v>43696</v>
      </c>
      <c r="V22" s="7">
        <v>9741753375</v>
      </c>
      <c r="W22" s="10" t="s">
        <v>98</v>
      </c>
      <c r="X22" s="7" t="s">
        <v>99</v>
      </c>
      <c r="Y22" s="10" t="s">
        <v>100</v>
      </c>
      <c r="Z22" s="7" t="s">
        <v>48</v>
      </c>
      <c r="AA22" s="10" t="s">
        <v>49</v>
      </c>
      <c r="AB22" s="11">
        <f t="shared" si="1"/>
        <v>0.47393400000000002</v>
      </c>
    </row>
    <row r="23" spans="1:28" x14ac:dyDescent="0.35">
      <c r="A23" s="4">
        <v>4230</v>
      </c>
      <c r="B23" s="5" t="s">
        <v>93</v>
      </c>
      <c r="C23" s="6">
        <v>43703</v>
      </c>
      <c r="D23" s="7">
        <v>132</v>
      </c>
      <c r="E23" s="8" t="s">
        <v>45</v>
      </c>
      <c r="F23" s="7" t="s">
        <v>101</v>
      </c>
      <c r="G23" s="10" t="s">
        <v>102</v>
      </c>
      <c r="H23" s="7" t="str">
        <f>"000092"</f>
        <v>000092</v>
      </c>
      <c r="I23" s="6">
        <v>43109</v>
      </c>
      <c r="J23" s="7" t="str">
        <f>"000022"</f>
        <v>000022</v>
      </c>
      <c r="K23" s="6">
        <v>43599</v>
      </c>
      <c r="L23" s="7" t="str">
        <f>"000038"</f>
        <v>000038</v>
      </c>
      <c r="M23" s="6">
        <v>43600</v>
      </c>
      <c r="N23" s="7">
        <v>16</v>
      </c>
      <c r="O23" s="7" t="str">
        <f>"004590"</f>
        <v>004590</v>
      </c>
      <c r="P23" s="6">
        <v>43694</v>
      </c>
      <c r="Q23" s="11">
        <v>13.0528</v>
      </c>
      <c r="R23" s="11">
        <v>1.7099200000000001</v>
      </c>
      <c r="S23" s="11">
        <v>11.342879999999999</v>
      </c>
      <c r="T23" s="7">
        <v>164</v>
      </c>
      <c r="U23" s="6">
        <v>43703</v>
      </c>
      <c r="V23" s="7">
        <v>8884966599</v>
      </c>
      <c r="W23" s="10" t="s">
        <v>103</v>
      </c>
      <c r="X23" s="7" t="s">
        <v>104</v>
      </c>
      <c r="Y23" s="10" t="s">
        <v>105</v>
      </c>
      <c r="Z23" s="7" t="s">
        <v>48</v>
      </c>
      <c r="AA23" s="10" t="s">
        <v>49</v>
      </c>
      <c r="AB23" s="11">
        <f t="shared" si="1"/>
        <v>0.13052800000000001</v>
      </c>
    </row>
    <row r="24" spans="1:28" x14ac:dyDescent="0.35">
      <c r="A24" s="4">
        <v>4231</v>
      </c>
      <c r="B24" s="5" t="s">
        <v>106</v>
      </c>
      <c r="C24" s="6">
        <v>43732</v>
      </c>
      <c r="D24" s="7">
        <v>132</v>
      </c>
      <c r="E24" s="8" t="s">
        <v>45</v>
      </c>
      <c r="F24" s="7" t="s">
        <v>107</v>
      </c>
      <c r="G24" s="10" t="s">
        <v>108</v>
      </c>
      <c r="H24" s="7" t="str">
        <f>"000178"</f>
        <v>000178</v>
      </c>
      <c r="I24" s="6">
        <v>43154</v>
      </c>
      <c r="J24" s="7" t="str">
        <f>""</f>
        <v/>
      </c>
      <c r="K24" s="7"/>
      <c r="L24" s="7" t="str">
        <f>""</f>
        <v/>
      </c>
      <c r="M24" s="7"/>
      <c r="N24" s="7">
        <v>17</v>
      </c>
      <c r="O24" s="7" t="str">
        <f>""</f>
        <v/>
      </c>
      <c r="P24" s="7"/>
      <c r="Q24" s="11">
        <v>15.2423</v>
      </c>
      <c r="R24" s="11">
        <v>1.6918899999999999</v>
      </c>
      <c r="S24" s="11">
        <v>13.550409999999999</v>
      </c>
      <c r="T24" s="7">
        <v>199</v>
      </c>
      <c r="U24" s="6">
        <v>43732</v>
      </c>
      <c r="V24" s="7">
        <v>7892676576</v>
      </c>
      <c r="W24" s="10" t="s">
        <v>43</v>
      </c>
      <c r="X24" s="7" t="s">
        <v>109</v>
      </c>
      <c r="Y24" s="10" t="s">
        <v>110</v>
      </c>
      <c r="Z24" s="7" t="s">
        <v>48</v>
      </c>
      <c r="AA24" s="10" t="s">
        <v>49</v>
      </c>
      <c r="AB24" s="11">
        <f t="shared" si="1"/>
        <v>0.152423</v>
      </c>
    </row>
    <row r="25" spans="1:28" x14ac:dyDescent="0.35">
      <c r="A25" s="4">
        <v>4232</v>
      </c>
      <c r="B25" s="5" t="s">
        <v>111</v>
      </c>
      <c r="C25" s="6">
        <v>43773</v>
      </c>
      <c r="D25" s="4">
        <v>132</v>
      </c>
      <c r="E25" s="8" t="s">
        <v>45</v>
      </c>
      <c r="F25" s="7" t="s">
        <v>112</v>
      </c>
      <c r="G25" s="8" t="s">
        <v>113</v>
      </c>
      <c r="H25" s="7" t="str">
        <f>"000261"</f>
        <v>000261</v>
      </c>
      <c r="I25" s="6">
        <v>43220</v>
      </c>
      <c r="J25" s="7" t="str">
        <f>"000020"</f>
        <v>000020</v>
      </c>
      <c r="K25" s="6">
        <v>43223</v>
      </c>
      <c r="L25" s="7" t="str">
        <f>"000047"</f>
        <v>000047</v>
      </c>
      <c r="M25" s="6">
        <v>43223</v>
      </c>
      <c r="N25" s="7">
        <v>17</v>
      </c>
      <c r="O25" s="7" t="str">
        <f>"005915"</f>
        <v>005915</v>
      </c>
      <c r="P25" s="6">
        <v>43763</v>
      </c>
      <c r="Q25" s="9">
        <v>18.155529999999999</v>
      </c>
      <c r="R25" s="9">
        <v>2.0009700000000001</v>
      </c>
      <c r="S25" s="9">
        <v>16.15456</v>
      </c>
      <c r="T25" s="7">
        <v>13</v>
      </c>
      <c r="U25" s="6">
        <v>43773</v>
      </c>
      <c r="V25" s="7">
        <v>9986210433</v>
      </c>
      <c r="W25" s="8" t="s">
        <v>114</v>
      </c>
      <c r="X25" s="7" t="s">
        <v>30</v>
      </c>
      <c r="Y25" s="8" t="s">
        <v>31</v>
      </c>
      <c r="Z25" s="7" t="s">
        <v>48</v>
      </c>
      <c r="AA25" s="8" t="s">
        <v>49</v>
      </c>
      <c r="AB25" s="9">
        <v>0.18155529999999998</v>
      </c>
    </row>
    <row r="26" spans="1:28" x14ac:dyDescent="0.35">
      <c r="A26" s="4">
        <v>4233</v>
      </c>
      <c r="B26" s="5" t="s">
        <v>115</v>
      </c>
      <c r="C26" s="6">
        <v>43801</v>
      </c>
      <c r="D26" s="4">
        <v>132</v>
      </c>
      <c r="E26" s="8" t="s">
        <v>45</v>
      </c>
      <c r="F26" s="7" t="s">
        <v>116</v>
      </c>
      <c r="G26" s="8" t="s">
        <v>117</v>
      </c>
      <c r="H26" s="7" t="str">
        <f>"000038"</f>
        <v>000038</v>
      </c>
      <c r="I26" s="6">
        <v>43766</v>
      </c>
      <c r="J26" s="7" t="str">
        <f>"000068"</f>
        <v>000068</v>
      </c>
      <c r="K26" s="6">
        <v>43769</v>
      </c>
      <c r="L26" s="7" t="str">
        <f>"000117"</f>
        <v>000117</v>
      </c>
      <c r="M26" s="6">
        <v>43769</v>
      </c>
      <c r="N26" s="7">
        <v>19</v>
      </c>
      <c r="O26" s="7" t="str">
        <f>"006412"</f>
        <v>006412</v>
      </c>
      <c r="P26" s="6">
        <v>43795</v>
      </c>
      <c r="Q26" s="9">
        <v>7.5</v>
      </c>
      <c r="R26" s="9">
        <v>0</v>
      </c>
      <c r="S26" s="9">
        <v>7.5</v>
      </c>
      <c r="T26" s="7">
        <v>13</v>
      </c>
      <c r="U26" s="6">
        <v>43801</v>
      </c>
      <c r="V26" s="7">
        <v>9964281787</v>
      </c>
      <c r="W26" s="8" t="s">
        <v>118</v>
      </c>
      <c r="X26" s="7" t="s">
        <v>119</v>
      </c>
      <c r="Y26" s="8" t="s">
        <v>120</v>
      </c>
      <c r="Z26" s="7" t="s">
        <v>48</v>
      </c>
      <c r="AA26" s="8" t="s">
        <v>49</v>
      </c>
      <c r="AB26" s="9">
        <v>7.4999999999999997E-2</v>
      </c>
    </row>
    <row r="27" spans="1:28" x14ac:dyDescent="0.35">
      <c r="A27" s="4">
        <v>4234</v>
      </c>
      <c r="B27" s="5" t="s">
        <v>115</v>
      </c>
      <c r="C27" s="6">
        <v>43805</v>
      </c>
      <c r="D27" s="4">
        <v>132</v>
      </c>
      <c r="E27" s="8" t="s">
        <v>45</v>
      </c>
      <c r="F27" s="7" t="s">
        <v>121</v>
      </c>
      <c r="G27" s="8" t="s">
        <v>122</v>
      </c>
      <c r="H27" s="7" t="str">
        <f>"000127"</f>
        <v>000127</v>
      </c>
      <c r="I27" s="6">
        <v>43137</v>
      </c>
      <c r="J27" s="7" t="str">
        <f>"000102"</f>
        <v>000102</v>
      </c>
      <c r="K27" s="6">
        <v>43139</v>
      </c>
      <c r="L27" s="7" t="str">
        <f>"000130"</f>
        <v>000130</v>
      </c>
      <c r="M27" s="6">
        <v>43139</v>
      </c>
      <c r="N27" s="7">
        <v>17</v>
      </c>
      <c r="O27" s="7" t="str">
        <f>"006528"</f>
        <v>006528</v>
      </c>
      <c r="P27" s="6">
        <v>43802</v>
      </c>
      <c r="Q27" s="9">
        <v>18.085799999999999</v>
      </c>
      <c r="R27" s="9">
        <v>1.9812700000000001</v>
      </c>
      <c r="S27" s="9">
        <v>16.10453</v>
      </c>
      <c r="T27" s="7">
        <v>13</v>
      </c>
      <c r="U27" s="6">
        <v>43805</v>
      </c>
      <c r="V27" s="7">
        <v>9538239227</v>
      </c>
      <c r="W27" s="8" t="s">
        <v>123</v>
      </c>
      <c r="X27" s="7" t="s">
        <v>30</v>
      </c>
      <c r="Y27" s="8" t="s">
        <v>31</v>
      </c>
      <c r="Z27" s="7" t="s">
        <v>48</v>
      </c>
      <c r="AA27" s="8" t="s">
        <v>49</v>
      </c>
      <c r="AB27" s="9">
        <v>0.18085799999999999</v>
      </c>
    </row>
    <row r="28" spans="1:28" x14ac:dyDescent="0.35">
      <c r="A28" s="4">
        <v>4235</v>
      </c>
      <c r="B28" s="5" t="s">
        <v>115</v>
      </c>
      <c r="C28" s="6">
        <v>43805</v>
      </c>
      <c r="D28" s="4">
        <v>132</v>
      </c>
      <c r="E28" s="8" t="s">
        <v>45</v>
      </c>
      <c r="F28" s="7" t="s">
        <v>124</v>
      </c>
      <c r="G28" s="8" t="s">
        <v>125</v>
      </c>
      <c r="H28" s="7" t="str">
        <f>"000128"</f>
        <v>000128</v>
      </c>
      <c r="I28" s="6">
        <v>43137</v>
      </c>
      <c r="J28" s="7" t="str">
        <f>"000104"</f>
        <v>000104</v>
      </c>
      <c r="K28" s="6">
        <v>43139</v>
      </c>
      <c r="L28" s="7" t="str">
        <f>"000131"</f>
        <v>000131</v>
      </c>
      <c r="M28" s="6">
        <v>43139</v>
      </c>
      <c r="N28" s="7">
        <v>17</v>
      </c>
      <c r="O28" s="7" t="str">
        <f>"006529"</f>
        <v>006529</v>
      </c>
      <c r="P28" s="6">
        <v>43802</v>
      </c>
      <c r="Q28" s="9">
        <v>14.315200000000001</v>
      </c>
      <c r="R28" s="9">
        <v>1.5702499999999999</v>
      </c>
      <c r="S28" s="9">
        <v>12.744949999999999</v>
      </c>
      <c r="T28" s="7">
        <v>13</v>
      </c>
      <c r="U28" s="6">
        <v>43805</v>
      </c>
      <c r="V28" s="7">
        <v>9538239227</v>
      </c>
      <c r="W28" s="8" t="s">
        <v>123</v>
      </c>
      <c r="X28" s="7" t="s">
        <v>30</v>
      </c>
      <c r="Y28" s="8" t="s">
        <v>31</v>
      </c>
      <c r="Z28" s="7" t="s">
        <v>48</v>
      </c>
      <c r="AA28" s="8" t="s">
        <v>49</v>
      </c>
      <c r="AB28" s="9">
        <v>0.143152</v>
      </c>
    </row>
    <row r="29" spans="1:28" x14ac:dyDescent="0.35">
      <c r="A29" s="4">
        <v>4236</v>
      </c>
      <c r="B29" s="5" t="s">
        <v>115</v>
      </c>
      <c r="C29" s="6">
        <v>43805</v>
      </c>
      <c r="D29" s="4">
        <v>132</v>
      </c>
      <c r="E29" s="8" t="s">
        <v>45</v>
      </c>
      <c r="F29" s="7" t="s">
        <v>126</v>
      </c>
      <c r="G29" s="8" t="s">
        <v>127</v>
      </c>
      <c r="H29" s="7" t="str">
        <f>"000129"</f>
        <v>000129</v>
      </c>
      <c r="I29" s="6">
        <v>43137</v>
      </c>
      <c r="J29" s="7" t="str">
        <f>"000103"</f>
        <v>000103</v>
      </c>
      <c r="K29" s="6">
        <v>43139</v>
      </c>
      <c r="L29" s="7" t="str">
        <f>"000132"</f>
        <v>000132</v>
      </c>
      <c r="M29" s="6">
        <v>43139</v>
      </c>
      <c r="N29" s="7">
        <v>17</v>
      </c>
      <c r="O29" s="7" t="str">
        <f>"006530"</f>
        <v>006530</v>
      </c>
      <c r="P29" s="6">
        <v>43802</v>
      </c>
      <c r="Q29" s="9">
        <v>5.8433000000000002</v>
      </c>
      <c r="R29" s="9">
        <v>0.61758999999999997</v>
      </c>
      <c r="S29" s="9">
        <v>5.2257100000000003</v>
      </c>
      <c r="T29" s="7">
        <v>13</v>
      </c>
      <c r="U29" s="6">
        <v>43805</v>
      </c>
      <c r="V29" s="7">
        <v>9538239227</v>
      </c>
      <c r="W29" s="8" t="s">
        <v>128</v>
      </c>
      <c r="X29" s="7" t="s">
        <v>30</v>
      </c>
      <c r="Y29" s="8" t="s">
        <v>31</v>
      </c>
      <c r="Z29" s="7" t="s">
        <v>48</v>
      </c>
      <c r="AA29" s="8" t="s">
        <v>49</v>
      </c>
      <c r="AB29" s="9">
        <v>5.8432999999999999E-2</v>
      </c>
    </row>
    <row r="30" spans="1:28" x14ac:dyDescent="0.35">
      <c r="A30" s="4">
        <v>4237</v>
      </c>
      <c r="B30" s="5" t="s">
        <v>115</v>
      </c>
      <c r="C30" s="6">
        <v>43805</v>
      </c>
      <c r="D30" s="4">
        <v>132</v>
      </c>
      <c r="E30" s="8" t="s">
        <v>45</v>
      </c>
      <c r="F30" s="7" t="s">
        <v>129</v>
      </c>
      <c r="G30" s="8" t="s">
        <v>130</v>
      </c>
      <c r="H30" s="7" t="str">
        <f>"000126"</f>
        <v>000126</v>
      </c>
      <c r="I30" s="6">
        <v>43137</v>
      </c>
      <c r="J30" s="7" t="str">
        <f>"000105"</f>
        <v>000105</v>
      </c>
      <c r="K30" s="6">
        <v>43139</v>
      </c>
      <c r="L30" s="7" t="str">
        <f>"000133"</f>
        <v>000133</v>
      </c>
      <c r="M30" s="6">
        <v>43139</v>
      </c>
      <c r="N30" s="7">
        <v>17</v>
      </c>
      <c r="O30" s="7" t="str">
        <f>"006531"</f>
        <v>006531</v>
      </c>
      <c r="P30" s="6">
        <v>43802</v>
      </c>
      <c r="Q30" s="9">
        <v>16.091899999999999</v>
      </c>
      <c r="R30" s="9">
        <v>1.7639199999999999</v>
      </c>
      <c r="S30" s="9">
        <v>14.32798</v>
      </c>
      <c r="T30" s="7">
        <v>13</v>
      </c>
      <c r="U30" s="6">
        <v>43805</v>
      </c>
      <c r="V30" s="7">
        <v>9538239227</v>
      </c>
      <c r="W30" s="8" t="s">
        <v>123</v>
      </c>
      <c r="X30" s="7" t="s">
        <v>30</v>
      </c>
      <c r="Y30" s="8" t="s">
        <v>31</v>
      </c>
      <c r="Z30" s="7" t="s">
        <v>48</v>
      </c>
      <c r="AA30" s="8" t="s">
        <v>49</v>
      </c>
      <c r="AB30" s="9">
        <v>0.16091899999999998</v>
      </c>
    </row>
    <row r="31" spans="1:28" x14ac:dyDescent="0.35">
      <c r="A31" s="4">
        <v>4238</v>
      </c>
      <c r="B31" s="5" t="s">
        <v>115</v>
      </c>
      <c r="C31" s="6">
        <v>43805</v>
      </c>
      <c r="D31" s="4">
        <v>132</v>
      </c>
      <c r="E31" s="8" t="s">
        <v>45</v>
      </c>
      <c r="F31" s="7" t="s">
        <v>50</v>
      </c>
      <c r="G31" s="8" t="s">
        <v>51</v>
      </c>
      <c r="H31" s="7" t="str">
        <f>"000016"</f>
        <v>000016</v>
      </c>
      <c r="I31" s="6">
        <v>42934</v>
      </c>
      <c r="J31" s="7" t="str">
        <f>"000218"</f>
        <v>000218</v>
      </c>
      <c r="K31" s="6">
        <v>43790</v>
      </c>
      <c r="L31" s="7" t="str">
        <f>"000218"</f>
        <v>000218</v>
      </c>
      <c r="M31" s="6">
        <v>43790</v>
      </c>
      <c r="N31" s="7">
        <v>16</v>
      </c>
      <c r="O31" s="7" t="str">
        <f>"006631"</f>
        <v>006631</v>
      </c>
      <c r="P31" s="6">
        <v>43803</v>
      </c>
      <c r="Q31" s="9">
        <v>3.3552200000000001</v>
      </c>
      <c r="R31" s="9">
        <v>0.26801999999999998</v>
      </c>
      <c r="S31" s="9">
        <v>3.0872000000000002</v>
      </c>
      <c r="T31" s="7">
        <v>13</v>
      </c>
      <c r="U31" s="6">
        <v>43805</v>
      </c>
      <c r="V31" s="7">
        <v>0</v>
      </c>
      <c r="W31" s="8" t="s">
        <v>52</v>
      </c>
      <c r="X31" s="7" t="s">
        <v>36</v>
      </c>
      <c r="Y31" s="8" t="s">
        <v>35</v>
      </c>
      <c r="Z31" s="7" t="s">
        <v>41</v>
      </c>
      <c r="AA31" s="8" t="s">
        <v>42</v>
      </c>
      <c r="AB31" s="9">
        <v>3.3552200000000004E-2</v>
      </c>
    </row>
    <row r="32" spans="1:28" x14ac:dyDescent="0.35">
      <c r="A32" s="4">
        <v>4239</v>
      </c>
      <c r="B32" s="5" t="s">
        <v>115</v>
      </c>
      <c r="C32" s="6">
        <v>43816</v>
      </c>
      <c r="D32" s="4">
        <v>132</v>
      </c>
      <c r="E32" s="8" t="s">
        <v>45</v>
      </c>
      <c r="F32" s="7" t="s">
        <v>131</v>
      </c>
      <c r="G32" s="8" t="s">
        <v>132</v>
      </c>
      <c r="H32" s="7" t="str">
        <f>"000037"</f>
        <v>000037</v>
      </c>
      <c r="I32" s="6">
        <v>43766</v>
      </c>
      <c r="J32" s="7" t="str">
        <f>"000069"</f>
        <v>000069</v>
      </c>
      <c r="K32" s="6">
        <v>43769</v>
      </c>
      <c r="L32" s="7" t="str">
        <f>"000116"</f>
        <v>000116</v>
      </c>
      <c r="M32" s="6">
        <v>43769</v>
      </c>
      <c r="N32" s="7">
        <v>19</v>
      </c>
      <c r="O32" s="7" t="str">
        <f>"006852"</f>
        <v>006852</v>
      </c>
      <c r="P32" s="6">
        <v>43815</v>
      </c>
      <c r="Q32" s="9">
        <v>15</v>
      </c>
      <c r="R32" s="9">
        <v>0</v>
      </c>
      <c r="S32" s="9">
        <v>15</v>
      </c>
      <c r="T32" s="7">
        <v>13</v>
      </c>
      <c r="U32" s="6">
        <v>43816</v>
      </c>
      <c r="V32" s="7">
        <v>9964281787</v>
      </c>
      <c r="W32" s="8" t="s">
        <v>118</v>
      </c>
      <c r="X32" s="7" t="s">
        <v>133</v>
      </c>
      <c r="Y32" s="8" t="s">
        <v>134</v>
      </c>
      <c r="Z32" s="7" t="s">
        <v>48</v>
      </c>
      <c r="AA32" s="8" t="s">
        <v>49</v>
      </c>
      <c r="AB32" s="9">
        <v>0.15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2020-01-30T06:38:18Z</dcterms:modified>
</cp:coreProperties>
</file>