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<sst xmlns="http://schemas.openxmlformats.org/spreadsheetml/2006/main" count="262" uniqueCount="134">
  <si>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</si>
  <si>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</si>
  <si>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</si>
  <si>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</si>
  <si>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</si>
  <si>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</si>
  <si>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</si>
  <si>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</si>
  <si>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</si>
  <si>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</si>
  <si>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</si>
  <si>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</si>
  <si>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</si>
  <si>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</si>
  <si>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</si>
  <si>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</si>
  <si>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</si>
  <si>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</si>
  <si>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</si>
  <si>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</si>
  <si>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</si>
  <si>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</si>
  <si>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</si>
  <si>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</si>
  <si>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</si>
  <si>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</si>
  <si>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</si>
  <si>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</si>
  <si>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</si>
  <si>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</si>
  <si>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</si>
  <si>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</si>
  <si>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</si>
  <si>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</si>
  <si>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</si>
  <si>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ddo209</t>
  </si>
  <si>
    <t xml:space="preserve"> Assistant Executive Engineer Electrical West Zone</t>
  </si>
  <si>
    <t>P3409</t>
  </si>
  <si>
    <t>SFC Untied SC-SP/TSP Grant works</t>
  </si>
  <si>
    <t>P3111</t>
  </si>
  <si>
    <t>State Finance Commission Untied Grant Works</t>
  </si>
  <si>
    <t>P3293</t>
  </si>
  <si>
    <t>14th Finance Commission Works - Drinking Water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</si>
  <si>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</si>
  <si>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</si>
  <si>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</si>
  <si>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</si>
  <si>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P3075</t>
  </si>
  <si>
    <t>Special comprehensive development works in Bangalore city (Bangalore city in charge Minister Discretionary Grants)</t>
  </si>
  <si>
    <t>P3295</t>
  </si>
  <si>
    <t>14th Finance Commission Works - UGD Works</t>
  </si>
  <si>
    <t>P1878</t>
  </si>
  <si>
    <t>18per - Works (Bhagyajyothi, Sooru / Neeru Yojane and General) (54 Lakhs / New Wards)</t>
  </si>
  <si>
    <t>P0298</t>
  </si>
  <si>
    <t>M and R to Electrical Installations in Parks and Gardens, Playgrounds, Burial Grounds</t>
  </si>
  <si>
    <t>Padarayanapura</t>
  </si>
  <si>
    <t>135-16-000016</t>
  </si>
  <si>
    <t>M and R to Electrical Installation in Parks, Garden Play ground and Burial ground in Chamarajpet Constituency Areas in ward no- 135, 136, 137, 138, 139, 140 and 141</t>
  </si>
  <si>
    <t>Ganga Yadav Electricals</t>
  </si>
  <si>
    <t>135-19-000027</t>
  </si>
  <si>
    <t>Restoration of roads and drains at Vinayaka nagara and surrounding areas in Padarayanapura ward no 135</t>
  </si>
  <si>
    <t xml:space="preserve"> Somashekar .G</t>
  </si>
  <si>
    <t>ddo268</t>
  </si>
  <si>
    <t xml:space="preserve"> Assistant Executive Engineer J J R nagar West Zone</t>
  </si>
  <si>
    <t>135-19-000028</t>
  </si>
  <si>
    <t>Repairs to existing borewells and providing water supply line in Vinayaka Nagara and surrounding areas in Padarayanapura ward no 135</t>
  </si>
  <si>
    <t xml:space="preserve"> Manjunath K .R</t>
  </si>
  <si>
    <t>135-19-000005</t>
  </si>
  <si>
    <t>Improvements to drain at 11th cross Padarayanapura from 11th E to 7th main in ward no 135</t>
  </si>
  <si>
    <t>Somashekar .G</t>
  </si>
  <si>
    <t>135-17-000017</t>
  </si>
  <si>
    <t>Development works to drains in Nehru Road and Damaged streches in ward No. 135</t>
  </si>
  <si>
    <t xml:space="preserve">somashekar G      </t>
  </si>
  <si>
    <t>135-17-000013</t>
  </si>
  <si>
    <t>Ward Maintanance work using private gangmen and Tractor for the year 2016-17 in ward No. 135</t>
  </si>
  <si>
    <t>Somashekar G</t>
  </si>
  <si>
    <t>G Somashekar</t>
  </si>
  <si>
    <t>135-19-000008</t>
  </si>
  <si>
    <t>Improvements to Park at Sangam circle in Padarayanapura ward no 135</t>
  </si>
  <si>
    <t>135-19-000009</t>
  </si>
  <si>
    <t>Drilling and commissioning of new borewells and Providing water supply lines at 7th main in Padarayanapura ward no 135</t>
  </si>
  <si>
    <t>135-19-000004</t>
  </si>
  <si>
    <t>Developmental works to pipeline road West Padarayanapura and surrounding Areas in ward no 135</t>
  </si>
  <si>
    <t>135-19-000013</t>
  </si>
  <si>
    <t>Improvements and repairs damged secondary drain ward jurisdiction in Padarayanapura ward no 135</t>
  </si>
  <si>
    <t>P3297</t>
  </si>
  <si>
    <t>14th Finance Commission Grants - SWD Works</t>
  </si>
  <si>
    <t>135-19-000012</t>
  </si>
  <si>
    <t>Restoration works to 11th E cross and surrounding areas Padarayanapura ward no 135</t>
  </si>
  <si>
    <t>135-19-000016</t>
  </si>
  <si>
    <t>Restoration of roads and drains at  Balesheety boundry and pipeline road in Padarayanpura ward no-135</t>
  </si>
  <si>
    <t>135-19-000015</t>
  </si>
  <si>
    <t>Restoration of roads and drains at  Vinayaka nagar surrounding area in ward no-135</t>
  </si>
  <si>
    <t>135-19-000011</t>
  </si>
  <si>
    <t>Proviidng and Improvements to UGD lines in west of Padarayanapura and surrounding areas ward no 135</t>
  </si>
  <si>
    <t xml:space="preserve"> Jagadish  K</t>
  </si>
  <si>
    <t>135-17-000038</t>
  </si>
  <si>
    <t>Improvements to 5th main road Arafath Nagar  from 2nd main  Road in ward No. 135</t>
  </si>
  <si>
    <t>135-19-000007</t>
  </si>
  <si>
    <t>Maintenance of office buildings at  Padarayanapura ward no 135</t>
  </si>
  <si>
    <t>July</t>
  </si>
  <si>
    <t>135-17-000043</t>
  </si>
  <si>
    <t>Maiantanance and repair worsk in ward No. 135</t>
  </si>
  <si>
    <t>135-19-000006</t>
  </si>
  <si>
    <t>Providing street lights and maintenance at Padarayanapura ward no 135</t>
  </si>
  <si>
    <t>Sri .Jay Kumar V (Sri Vinayaka electricals)</t>
  </si>
  <si>
    <t>P3290</t>
  </si>
  <si>
    <t>14th Finance Commission Works - Providing Street Lights and Maintenance</t>
  </si>
  <si>
    <t>135-16-000001</t>
  </si>
  <si>
    <t>Annual Operation And maintenance Of Street Lights at Padarayanapura and Ajadnagara in Ward No-135 and 141</t>
  </si>
  <si>
    <t>Sai Electric Com</t>
  </si>
  <si>
    <t>P0300</t>
  </si>
  <si>
    <t>M and R to Street Lights - Replacement of Burnt Bulbs etc. (Package)</t>
  </si>
  <si>
    <t>135-17-000042</t>
  </si>
  <si>
    <t>Improvements to 9th cross road west padarayanapura from cross road towards 3rd main Arafath Nagar in ward No. 135</t>
  </si>
  <si>
    <t xml:space="preserve"> G Somashekar</t>
  </si>
  <si>
    <t>135-17-000040</t>
  </si>
  <si>
    <t>Improvements to 3rd main road Arafath Nagar from 2nd main Road Culverts in ward No. 135</t>
  </si>
  <si>
    <t>August</t>
  </si>
  <si>
    <t>135-17-000022</t>
  </si>
  <si>
    <t>Improvements Desilting of SWD in Ward No. 135</t>
  </si>
  <si>
    <t>October</t>
  </si>
  <si>
    <t>135-17-000001</t>
  </si>
  <si>
    <t>Providing Cement Concrete and Improvements works ato 13th F cross 13th D cross in ward no 135</t>
  </si>
  <si>
    <t>V Ramesh Babu (Arya &amp; Co)</t>
  </si>
  <si>
    <t>P0190</t>
  </si>
  <si>
    <t>Works sanctioned by Hon Mayor</t>
  </si>
  <si>
    <t>December</t>
  </si>
  <si>
    <t>135-17-000039</t>
  </si>
  <si>
    <t>Improvements to 5th main road Arafath Nagar in Pipeline road in ward No. 135</t>
  </si>
  <si>
    <t>135-18-000017</t>
  </si>
  <si>
    <t>Restoration of roads and drains at 3rd main Arafathnagar slum and surrounding area in Padarayanapura ward no 135</t>
  </si>
  <si>
    <t>P3328</t>
  </si>
  <si>
    <t>Special Development works at Ward No.22, 31, 44, 70, 74, 102, 135, 176 Rs.1 Cr Each, Ward No.86, 112, 144 Rs.5.Cr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</si>
</sst>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13" workbookViewId="0">
      <selection activeCell="E5" sqref="E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72656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4289</v>
      </c>
      <c r="B2" s="5" t="s">
        <v>28</v>
      </c>
      <c r="C2" s="6">
        <v>43566</v>
      </c>
      <c r="D2" s="7">
        <v>135</v>
      </c>
      <c r="E2" s="8" t="s">
        <v>55</v>
      </c>
      <c r="F2" s="7" t="s">
        <v>56</v>
      </c>
      <c r="G2" s="8" t="s">
        <v>57</v>
      </c>
      <c r="H2" s="7" t="str">
        <f>"000013"</f>
        <v>000013</v>
      </c>
      <c r="I2" s="6">
        <v>42949</v>
      </c>
      <c r="J2" s="7" t="str">
        <f>"000085"</f>
        <v>000085</v>
      </c>
      <c r="K2" s="6">
        <v>43140</v>
      </c>
      <c r="L2" s="7" t="str">
        <f>"000113"</f>
        <v>000113</v>
      </c>
      <c r="M2" s="6">
        <v>43140</v>
      </c>
      <c r="N2" s="7">
        <v>16</v>
      </c>
      <c r="O2" s="7" t="str">
        <f>"000165"</f>
        <v>000165</v>
      </c>
      <c r="P2" s="6">
        <v>43563</v>
      </c>
      <c r="Q2" s="9">
        <v>0.82043999999999995</v>
      </c>
      <c r="R2" s="9">
        <v>8.9929999999999996E-2</v>
      </c>
      <c r="S2" s="9">
        <v>0.73050999999999999</v>
      </c>
      <c r="T2" s="7">
        <v>11</v>
      </c>
      <c r="U2" s="6">
        <v>43566</v>
      </c>
      <c r="V2" s="7">
        <v>9141395491</v>
      </c>
      <c r="W2" s="8" t="s">
        <v>58</v>
      </c>
      <c r="X2" s="7" t="s">
        <v>53</v>
      </c>
      <c r="Y2" s="8" t="s">
        <v>54</v>
      </c>
      <c r="Z2" s="7" t="s">
        <v>35</v>
      </c>
      <c r="AA2" s="8" t="s">
        <v>36</v>
      </c>
      <c r="AB2" s="9">
        <f t="shared" ref="AB2:AB13" si="0">Q2/100</f>
        <v>8.2043999999999988E-3</v>
      </c>
    </row>
    <row r="3" spans="1:28" x14ac:dyDescent="0.35">
      <c r="A3" s="4">
        <v>4290</v>
      </c>
      <c r="B3" s="5" t="s">
        <v>28</v>
      </c>
      <c r="C3" s="6">
        <v>43566</v>
      </c>
      <c r="D3" s="7">
        <v>135</v>
      </c>
      <c r="E3" s="8" t="s">
        <v>55</v>
      </c>
      <c r="F3" s="7" t="s">
        <v>59</v>
      </c>
      <c r="G3" s="8" t="s">
        <v>60</v>
      </c>
      <c r="H3" s="7" t="str">
        <f>"000415"</f>
        <v>000415</v>
      </c>
      <c r="I3" s="6">
        <v>43479</v>
      </c>
      <c r="J3" s="7" t="str">
        <f>"000169"</f>
        <v>000169</v>
      </c>
      <c r="K3" s="6">
        <v>43515</v>
      </c>
      <c r="L3" s="7" t="str">
        <f>"000368"</f>
        <v>000368</v>
      </c>
      <c r="M3" s="6">
        <v>43515</v>
      </c>
      <c r="N3" s="7">
        <v>19</v>
      </c>
      <c r="O3" s="7" t="str">
        <f>"000345"</f>
        <v>000345</v>
      </c>
      <c r="P3" s="6">
        <v>43566</v>
      </c>
      <c r="Q3" s="9">
        <v>21.330410000000001</v>
      </c>
      <c r="R3" s="9">
        <v>0.78083999999999998</v>
      </c>
      <c r="S3" s="9">
        <v>20.549569999999999</v>
      </c>
      <c r="T3" s="7">
        <v>13</v>
      </c>
      <c r="U3" s="6">
        <v>43566</v>
      </c>
      <c r="V3" s="7">
        <v>9945533990</v>
      </c>
      <c r="W3" s="8" t="s">
        <v>61</v>
      </c>
      <c r="X3" s="7" t="s">
        <v>37</v>
      </c>
      <c r="Y3" s="8" t="s">
        <v>38</v>
      </c>
      <c r="Z3" s="7" t="s">
        <v>62</v>
      </c>
      <c r="AA3" s="8" t="s">
        <v>63</v>
      </c>
      <c r="AB3" s="9">
        <f t="shared" si="0"/>
        <v>0.2133041</v>
      </c>
    </row>
    <row r="4" spans="1:28" x14ac:dyDescent="0.35">
      <c r="A4" s="4">
        <v>4291</v>
      </c>
      <c r="B4" s="5" t="s">
        <v>28</v>
      </c>
      <c r="C4" s="6">
        <v>43566</v>
      </c>
      <c r="D4" s="7">
        <v>135</v>
      </c>
      <c r="E4" s="8" t="s">
        <v>55</v>
      </c>
      <c r="F4" s="7" t="s">
        <v>64</v>
      </c>
      <c r="G4" s="8" t="s">
        <v>65</v>
      </c>
      <c r="H4" s="7" t="str">
        <f>"000478"</f>
        <v>000478</v>
      </c>
      <c r="I4" s="6">
        <v>43500</v>
      </c>
      <c r="J4" s="7" t="str">
        <f>"000199"</f>
        <v>000199</v>
      </c>
      <c r="K4" s="6">
        <v>43552</v>
      </c>
      <c r="L4" s="7" t="str">
        <f>"000411"</f>
        <v>000411</v>
      </c>
      <c r="M4" s="6">
        <v>43553</v>
      </c>
      <c r="N4" s="7">
        <v>19</v>
      </c>
      <c r="O4" s="7" t="str">
        <f>"000353"</f>
        <v>000353</v>
      </c>
      <c r="P4" s="6">
        <v>43566</v>
      </c>
      <c r="Q4" s="9">
        <v>11.321009999999999</v>
      </c>
      <c r="R4" s="9">
        <v>1.0815399999999999</v>
      </c>
      <c r="S4" s="9">
        <v>10.239470000000001</v>
      </c>
      <c r="T4" s="7">
        <v>13</v>
      </c>
      <c r="U4" s="6">
        <v>43566</v>
      </c>
      <c r="V4" s="7">
        <v>1234569870</v>
      </c>
      <c r="W4" s="8" t="s">
        <v>66</v>
      </c>
      <c r="X4" s="7" t="s">
        <v>37</v>
      </c>
      <c r="Y4" s="8" t="s">
        <v>38</v>
      </c>
      <c r="Z4" s="7" t="s">
        <v>62</v>
      </c>
      <c r="AA4" s="8" t="s">
        <v>63</v>
      </c>
      <c r="AB4" s="9">
        <f t="shared" si="0"/>
        <v>0.11321009999999999</v>
      </c>
    </row>
    <row r="5" spans="1:28" x14ac:dyDescent="0.35">
      <c r="A5" s="4">
        <v>4292</v>
      </c>
      <c r="B5" s="5" t="s">
        <v>28</v>
      </c>
      <c r="C5" s="6">
        <v>43566</v>
      </c>
      <c r="D5" s="7">
        <v>135</v>
      </c>
      <c r="E5" s="8" t="s">
        <v>55</v>
      </c>
      <c r="F5" s="7" t="s">
        <v>67</v>
      </c>
      <c r="G5" s="8" t="s">
        <v>68</v>
      </c>
      <c r="H5" s="7" t="str">
        <f>"000452"</f>
        <v>000452</v>
      </c>
      <c r="I5" s="6">
        <v>43495</v>
      </c>
      <c r="J5" s="7" t="str">
        <f>"000195"</f>
        <v>000195</v>
      </c>
      <c r="K5" s="6">
        <v>43552</v>
      </c>
      <c r="L5" s="7" t="str">
        <f>"000414"</f>
        <v>000414</v>
      </c>
      <c r="M5" s="6">
        <v>43553</v>
      </c>
      <c r="N5" s="7">
        <v>19</v>
      </c>
      <c r="O5" s="7" t="str">
        <f>"000367"</f>
        <v>000367</v>
      </c>
      <c r="P5" s="6">
        <v>43566</v>
      </c>
      <c r="Q5" s="9">
        <v>11.430440000000001</v>
      </c>
      <c r="R5" s="9">
        <v>0.47963</v>
      </c>
      <c r="S5" s="9">
        <v>10.950810000000001</v>
      </c>
      <c r="T5" s="7">
        <v>13</v>
      </c>
      <c r="U5" s="6">
        <v>43566</v>
      </c>
      <c r="V5" s="7">
        <v>9945533990</v>
      </c>
      <c r="W5" s="8" t="s">
        <v>69</v>
      </c>
      <c r="X5" s="7" t="s">
        <v>39</v>
      </c>
      <c r="Y5" s="8" t="s">
        <v>40</v>
      </c>
      <c r="Z5" s="7" t="s">
        <v>62</v>
      </c>
      <c r="AA5" s="8" t="s">
        <v>63</v>
      </c>
      <c r="AB5" s="9">
        <f t="shared" si="0"/>
        <v>0.11430440000000001</v>
      </c>
    </row>
    <row r="6" spans="1:28" x14ac:dyDescent="0.35">
      <c r="A6" s="4">
        <v>4293</v>
      </c>
      <c r="B6" s="5" t="s">
        <v>28</v>
      </c>
      <c r="C6" s="6">
        <v>43580</v>
      </c>
      <c r="D6" s="7">
        <v>135</v>
      </c>
      <c r="E6" s="8" t="s">
        <v>55</v>
      </c>
      <c r="F6" s="7" t="s">
        <v>70</v>
      </c>
      <c r="G6" s="8" t="s">
        <v>71</v>
      </c>
      <c r="H6" s="7" t="str">
        <f>"000359"</f>
        <v>000359</v>
      </c>
      <c r="I6" s="6">
        <v>42825</v>
      </c>
      <c r="J6" s="7" t="str">
        <f>"000297"</f>
        <v>000297</v>
      </c>
      <c r="K6" s="6">
        <v>42916</v>
      </c>
      <c r="L6" s="7" t="str">
        <f>"000297"</f>
        <v>000297</v>
      </c>
      <c r="M6" s="6">
        <v>42916</v>
      </c>
      <c r="N6" s="7">
        <v>17</v>
      </c>
      <c r="O6" s="7" t="str">
        <f>"000748"</f>
        <v>000748</v>
      </c>
      <c r="P6" s="6">
        <v>43578</v>
      </c>
      <c r="Q6" s="9">
        <v>31.438829999999999</v>
      </c>
      <c r="R6" s="9">
        <v>4.1498900000000001</v>
      </c>
      <c r="S6" s="9">
        <v>27.28894</v>
      </c>
      <c r="T6" s="7">
        <v>28</v>
      </c>
      <c r="U6" s="6">
        <v>43580</v>
      </c>
      <c r="V6" s="7">
        <v>9945533990</v>
      </c>
      <c r="W6" s="8" t="s">
        <v>72</v>
      </c>
      <c r="X6" s="7" t="s">
        <v>30</v>
      </c>
      <c r="Y6" s="8" t="s">
        <v>31</v>
      </c>
      <c r="Z6" s="7" t="s">
        <v>62</v>
      </c>
      <c r="AA6" s="8" t="s">
        <v>63</v>
      </c>
      <c r="AB6" s="9">
        <f t="shared" si="0"/>
        <v>0.31438830000000001</v>
      </c>
    </row>
    <row r="7" spans="1:28" x14ac:dyDescent="0.35">
      <c r="A7" s="4">
        <v>4294</v>
      </c>
      <c r="B7" s="5" t="s">
        <v>28</v>
      </c>
      <c r="C7" s="6">
        <v>43580</v>
      </c>
      <c r="D7" s="7">
        <v>135</v>
      </c>
      <c r="E7" s="8" t="s">
        <v>55</v>
      </c>
      <c r="F7" s="7" t="s">
        <v>73</v>
      </c>
      <c r="G7" s="8" t="s">
        <v>74</v>
      </c>
      <c r="H7" s="7" t="str">
        <f>"000356"</f>
        <v>000356</v>
      </c>
      <c r="I7" s="6">
        <v>42802</v>
      </c>
      <c r="J7" s="7" t="str">
        <f>"000321"</f>
        <v>000321</v>
      </c>
      <c r="K7" s="6">
        <v>42916</v>
      </c>
      <c r="L7" s="7" t="str">
        <f>"000234"</f>
        <v>000234</v>
      </c>
      <c r="M7" s="6">
        <v>42916</v>
      </c>
      <c r="N7" s="7">
        <v>17</v>
      </c>
      <c r="O7" s="7" t="str">
        <f>"000778"</f>
        <v>000778</v>
      </c>
      <c r="P7" s="6">
        <v>43578</v>
      </c>
      <c r="Q7" s="9">
        <v>4.7880000000000003</v>
      </c>
      <c r="R7" s="9">
        <v>0.29205999999999999</v>
      </c>
      <c r="S7" s="9">
        <v>4.49594</v>
      </c>
      <c r="T7" s="7">
        <v>28</v>
      </c>
      <c r="U7" s="6">
        <v>43580</v>
      </c>
      <c r="V7" s="7">
        <v>9945533990</v>
      </c>
      <c r="W7" s="8" t="s">
        <v>75</v>
      </c>
      <c r="X7" s="7" t="s">
        <v>30</v>
      </c>
      <c r="Y7" s="8" t="s">
        <v>31</v>
      </c>
      <c r="Z7" s="7" t="s">
        <v>62</v>
      </c>
      <c r="AA7" s="8" t="s">
        <v>63</v>
      </c>
      <c r="AB7" s="9">
        <f t="shared" si="0"/>
        <v>4.7880000000000006E-2</v>
      </c>
    </row>
    <row r="8" spans="1:28" x14ac:dyDescent="0.35">
      <c r="A8" s="4">
        <v>4295</v>
      </c>
      <c r="B8" s="5" t="s">
        <v>28</v>
      </c>
      <c r="C8" s="6">
        <v>43580</v>
      </c>
      <c r="D8" s="7">
        <v>135</v>
      </c>
      <c r="E8" s="8" t="s">
        <v>55</v>
      </c>
      <c r="F8" s="7" t="s">
        <v>73</v>
      </c>
      <c r="G8" s="8" t="s">
        <v>74</v>
      </c>
      <c r="H8" s="7" t="str">
        <f>"000356"</f>
        <v>000356</v>
      </c>
      <c r="I8" s="6">
        <v>42802</v>
      </c>
      <c r="J8" s="7" t="str">
        <f>"000321"</f>
        <v>000321</v>
      </c>
      <c r="K8" s="6">
        <v>42916</v>
      </c>
      <c r="L8" s="7" t="str">
        <f>"000234"</f>
        <v>000234</v>
      </c>
      <c r="M8" s="6">
        <v>42916</v>
      </c>
      <c r="N8" s="7">
        <v>17</v>
      </c>
      <c r="O8" s="7" t="str">
        <f>"000778"</f>
        <v>000778</v>
      </c>
      <c r="P8" s="6">
        <v>43578</v>
      </c>
      <c r="Q8" s="9">
        <v>0.9395</v>
      </c>
      <c r="R8" s="9">
        <v>5.7290000000000001E-2</v>
      </c>
      <c r="S8" s="9">
        <v>0.88221000000000005</v>
      </c>
      <c r="T8" s="7">
        <v>28</v>
      </c>
      <c r="U8" s="6">
        <v>43580</v>
      </c>
      <c r="V8" s="7">
        <v>9945533990</v>
      </c>
      <c r="W8" s="8" t="s">
        <v>76</v>
      </c>
      <c r="X8" s="7" t="s">
        <v>30</v>
      </c>
      <c r="Y8" s="8" t="s">
        <v>31</v>
      </c>
      <c r="Z8" s="7" t="s">
        <v>62</v>
      </c>
      <c r="AA8" s="8" t="s">
        <v>63</v>
      </c>
      <c r="AB8" s="9">
        <f t="shared" si="0"/>
        <v>9.3950000000000006E-3</v>
      </c>
    </row>
    <row r="9" spans="1:28" x14ac:dyDescent="0.35">
      <c r="A9" s="4">
        <v>4296</v>
      </c>
      <c r="B9" s="5" t="s">
        <v>32</v>
      </c>
      <c r="C9" s="6">
        <v>43591</v>
      </c>
      <c r="D9" s="7">
        <v>135</v>
      </c>
      <c r="E9" s="8" t="s">
        <v>55</v>
      </c>
      <c r="F9" s="7" t="s">
        <v>77</v>
      </c>
      <c r="G9" s="8" t="s">
        <v>78</v>
      </c>
      <c r="H9" s="7" t="str">
        <f>"000446"</f>
        <v>000446</v>
      </c>
      <c r="I9" s="6">
        <v>43494</v>
      </c>
      <c r="J9" s="7" t="str">
        <f>"000184"</f>
        <v>000184</v>
      </c>
      <c r="K9" s="6">
        <v>43551</v>
      </c>
      <c r="L9" s="7" t="str">
        <f>"000419"</f>
        <v>000419</v>
      </c>
      <c r="M9" s="6">
        <v>43553</v>
      </c>
      <c r="N9" s="7">
        <v>19</v>
      </c>
      <c r="O9" s="7" t="str">
        <f>"001337"</f>
        <v>001337</v>
      </c>
      <c r="P9" s="6">
        <v>43588</v>
      </c>
      <c r="Q9" s="9">
        <v>5.6918699999999998</v>
      </c>
      <c r="R9" s="9">
        <v>0.23885000000000001</v>
      </c>
      <c r="S9" s="9">
        <v>5.4530200000000004</v>
      </c>
      <c r="T9" s="7">
        <v>35</v>
      </c>
      <c r="U9" s="6">
        <v>43591</v>
      </c>
      <c r="V9" s="7">
        <v>9945533990</v>
      </c>
      <c r="W9" s="8" t="s">
        <v>69</v>
      </c>
      <c r="X9" s="7" t="s">
        <v>45</v>
      </c>
      <c r="Y9" s="8" t="s">
        <v>46</v>
      </c>
      <c r="Z9" s="7" t="s">
        <v>62</v>
      </c>
      <c r="AA9" s="8" t="s">
        <v>63</v>
      </c>
      <c r="AB9" s="9">
        <f t="shared" si="0"/>
        <v>5.6918699999999996E-2</v>
      </c>
    </row>
    <row r="10" spans="1:28" x14ac:dyDescent="0.35">
      <c r="A10" s="4">
        <v>4297</v>
      </c>
      <c r="B10" s="5" t="s">
        <v>32</v>
      </c>
      <c r="C10" s="6">
        <v>43591</v>
      </c>
      <c r="D10" s="7">
        <v>135</v>
      </c>
      <c r="E10" s="8" t="s">
        <v>55</v>
      </c>
      <c r="F10" s="7" t="s">
        <v>79</v>
      </c>
      <c r="G10" s="8" t="s">
        <v>80</v>
      </c>
      <c r="H10" s="7" t="str">
        <f>"000461"</f>
        <v>000461</v>
      </c>
      <c r="I10" s="6">
        <v>43496</v>
      </c>
      <c r="J10" s="7" t="str">
        <f>"000179"</f>
        <v>000179</v>
      </c>
      <c r="K10" s="6">
        <v>43550</v>
      </c>
      <c r="L10" s="7" t="str">
        <f>"000423"</f>
        <v>000423</v>
      </c>
      <c r="M10" s="6">
        <v>43553</v>
      </c>
      <c r="N10" s="7">
        <v>19</v>
      </c>
      <c r="O10" s="7" t="str">
        <f>"001338"</f>
        <v>001338</v>
      </c>
      <c r="P10" s="6">
        <v>43588</v>
      </c>
      <c r="Q10" s="9">
        <v>22.67925</v>
      </c>
      <c r="R10" s="9">
        <v>0.95169000000000004</v>
      </c>
      <c r="S10" s="9">
        <v>21.72756</v>
      </c>
      <c r="T10" s="7">
        <v>35</v>
      </c>
      <c r="U10" s="6">
        <v>43591</v>
      </c>
      <c r="V10" s="7">
        <v>9945533990</v>
      </c>
      <c r="W10" s="8" t="s">
        <v>69</v>
      </c>
      <c r="X10" s="7" t="s">
        <v>41</v>
      </c>
      <c r="Y10" s="8" t="s">
        <v>42</v>
      </c>
      <c r="Z10" s="7" t="s">
        <v>62</v>
      </c>
      <c r="AA10" s="8" t="s">
        <v>63</v>
      </c>
      <c r="AB10" s="9">
        <f t="shared" si="0"/>
        <v>0.22679250000000001</v>
      </c>
    </row>
    <row r="11" spans="1:28" x14ac:dyDescent="0.35">
      <c r="A11" s="4">
        <v>4298</v>
      </c>
      <c r="B11" s="5" t="s">
        <v>32</v>
      </c>
      <c r="C11" s="6">
        <v>43600</v>
      </c>
      <c r="D11" s="7">
        <v>135</v>
      </c>
      <c r="E11" s="8" t="s">
        <v>55</v>
      </c>
      <c r="F11" s="7" t="s">
        <v>81</v>
      </c>
      <c r="G11" s="8" t="s">
        <v>82</v>
      </c>
      <c r="H11" s="7" t="str">
        <f>"000431"</f>
        <v>000431</v>
      </c>
      <c r="I11" s="6">
        <v>43481</v>
      </c>
      <c r="J11" s="7" t="str">
        <f>"000015"</f>
        <v>000015</v>
      </c>
      <c r="K11" s="6">
        <v>43584</v>
      </c>
      <c r="L11" s="7" t="str">
        <f>"000030"</f>
        <v>000030</v>
      </c>
      <c r="M11" s="6">
        <v>43585</v>
      </c>
      <c r="N11" s="7">
        <v>19</v>
      </c>
      <c r="O11" s="7" t="str">
        <f>"001463"</f>
        <v>001463</v>
      </c>
      <c r="P11" s="6">
        <v>43598</v>
      </c>
      <c r="Q11" s="9">
        <v>66.432969999999997</v>
      </c>
      <c r="R11" s="9">
        <v>2.8471099999999998</v>
      </c>
      <c r="S11" s="9">
        <v>63.585859999999997</v>
      </c>
      <c r="T11" s="7">
        <v>44</v>
      </c>
      <c r="U11" s="6">
        <v>43600</v>
      </c>
      <c r="V11" s="7">
        <v>9945533990</v>
      </c>
      <c r="W11" s="8" t="s">
        <v>69</v>
      </c>
      <c r="X11" s="7" t="s">
        <v>39</v>
      </c>
      <c r="Y11" s="8" t="s">
        <v>40</v>
      </c>
      <c r="Z11" s="7" t="s">
        <v>62</v>
      </c>
      <c r="AA11" s="8" t="s">
        <v>63</v>
      </c>
      <c r="AB11" s="9">
        <f t="shared" si="0"/>
        <v>0.66432970000000002</v>
      </c>
    </row>
    <row r="12" spans="1:28" x14ac:dyDescent="0.35">
      <c r="A12" s="4">
        <v>4299</v>
      </c>
      <c r="B12" s="5" t="s">
        <v>32</v>
      </c>
      <c r="C12" s="6">
        <v>43610</v>
      </c>
      <c r="D12" s="7">
        <v>135</v>
      </c>
      <c r="E12" s="8" t="s">
        <v>55</v>
      </c>
      <c r="F12" s="7" t="s">
        <v>83</v>
      </c>
      <c r="G12" s="8" t="s">
        <v>84</v>
      </c>
      <c r="H12" s="7" t="str">
        <f>"000462"</f>
        <v>000462</v>
      </c>
      <c r="I12" s="6">
        <v>43496</v>
      </c>
      <c r="J12" s="7" t="str">
        <f>"000007"</f>
        <v>000007</v>
      </c>
      <c r="K12" s="6">
        <v>43584</v>
      </c>
      <c r="L12" s="7" t="str">
        <f>"000027"</f>
        <v>000027</v>
      </c>
      <c r="M12" s="6">
        <v>43585</v>
      </c>
      <c r="N12" s="7">
        <v>19</v>
      </c>
      <c r="O12" s="7" t="str">
        <f>"001866"</f>
        <v>001866</v>
      </c>
      <c r="P12" s="6">
        <v>43606</v>
      </c>
      <c r="Q12" s="9">
        <v>11.4551</v>
      </c>
      <c r="R12" s="9">
        <v>0.48065999999999998</v>
      </c>
      <c r="S12" s="9">
        <v>10.97444</v>
      </c>
      <c r="T12" s="7">
        <v>58</v>
      </c>
      <c r="U12" s="6">
        <v>43610</v>
      </c>
      <c r="V12" s="7">
        <v>9945533990</v>
      </c>
      <c r="W12" s="8" t="s">
        <v>69</v>
      </c>
      <c r="X12" s="7" t="s">
        <v>85</v>
      </c>
      <c r="Y12" s="8" t="s">
        <v>86</v>
      </c>
      <c r="Z12" s="7" t="s">
        <v>62</v>
      </c>
      <c r="AA12" s="8" t="s">
        <v>63</v>
      </c>
      <c r="AB12" s="9">
        <f t="shared" si="0"/>
        <v>0.114551</v>
      </c>
    </row>
    <row r="13" spans="1:28" x14ac:dyDescent="0.35">
      <c r="A13" s="4">
        <v>4300</v>
      </c>
      <c r="B13" s="5" t="s">
        <v>32</v>
      </c>
      <c r="C13" s="6">
        <v>43610</v>
      </c>
      <c r="D13" s="7">
        <v>135</v>
      </c>
      <c r="E13" s="8" t="s">
        <v>55</v>
      </c>
      <c r="F13" s="7" t="s">
        <v>87</v>
      </c>
      <c r="G13" s="8" t="s">
        <v>88</v>
      </c>
      <c r="H13" s="7" t="str">
        <f>"000450"</f>
        <v>000450</v>
      </c>
      <c r="I13" s="6">
        <v>43495</v>
      </c>
      <c r="J13" s="7" t="str">
        <f>"000014"</f>
        <v>000014</v>
      </c>
      <c r="K13" s="6">
        <v>43584</v>
      </c>
      <c r="L13" s="7" t="str">
        <f>"000028"</f>
        <v>000028</v>
      </c>
      <c r="M13" s="6">
        <v>43585</v>
      </c>
      <c r="N13" s="7">
        <v>19</v>
      </c>
      <c r="O13" s="7" t="str">
        <f>"001867"</f>
        <v>001867</v>
      </c>
      <c r="P13" s="6">
        <v>43606</v>
      </c>
      <c r="Q13" s="9">
        <v>16.767890000000001</v>
      </c>
      <c r="R13" s="9">
        <v>0.70362999999999998</v>
      </c>
      <c r="S13" s="9">
        <v>16.064260000000001</v>
      </c>
      <c r="T13" s="7">
        <v>58</v>
      </c>
      <c r="U13" s="6">
        <v>43610</v>
      </c>
      <c r="V13" s="7">
        <v>9945533990</v>
      </c>
      <c r="W13" s="8" t="s">
        <v>69</v>
      </c>
      <c r="X13" s="7" t="s">
        <v>33</v>
      </c>
      <c r="Y13" s="8" t="s">
        <v>34</v>
      </c>
      <c r="Z13" s="7" t="s">
        <v>62</v>
      </c>
      <c r="AA13" s="8" t="s">
        <v>63</v>
      </c>
      <c r="AB13" s="9">
        <f t="shared" si="0"/>
        <v>0.16767890000000002</v>
      </c>
    </row>
    <row r="14" spans="1:28" x14ac:dyDescent="0.35">
      <c r="A14" s="4">
        <v>4301</v>
      </c>
      <c r="B14" s="5" t="s">
        <v>29</v>
      </c>
      <c r="C14" s="6">
        <v>43622</v>
      </c>
      <c r="D14" s="7">
        <v>135</v>
      </c>
      <c r="E14" s="8" t="s">
        <v>55</v>
      </c>
      <c r="F14" s="7" t="s">
        <v>89</v>
      </c>
      <c r="G14" s="8" t="s">
        <v>90</v>
      </c>
      <c r="H14" s="7" t="str">
        <f>"000420"</f>
        <v>000420</v>
      </c>
      <c r="I14" s="6">
        <v>43479</v>
      </c>
      <c r="J14" s="7" t="str">
        <f>"000168"</f>
        <v>000168</v>
      </c>
      <c r="K14" s="6">
        <v>43515</v>
      </c>
      <c r="L14" s="7" t="str">
        <f>"000373"</f>
        <v>000373</v>
      </c>
      <c r="M14" s="6">
        <v>43515</v>
      </c>
      <c r="N14" s="7">
        <v>19</v>
      </c>
      <c r="O14" s="7" t="str">
        <f>"002304"</f>
        <v>002304</v>
      </c>
      <c r="P14" s="6">
        <v>43615</v>
      </c>
      <c r="Q14" s="9">
        <v>83.521590000000003</v>
      </c>
      <c r="R14" s="9">
        <v>3.0574499999999998</v>
      </c>
      <c r="S14" s="9">
        <v>80.46414</v>
      </c>
      <c r="T14" s="7">
        <v>70</v>
      </c>
      <c r="U14" s="6">
        <v>43622</v>
      </c>
      <c r="V14" s="7">
        <v>9945533990</v>
      </c>
      <c r="W14" s="8" t="s">
        <v>69</v>
      </c>
      <c r="X14" s="7" t="s">
        <v>51</v>
      </c>
      <c r="Y14" s="8" t="s">
        <v>52</v>
      </c>
      <c r="Z14" s="7" t="s">
        <v>62</v>
      </c>
      <c r="AA14" s="8" t="s">
        <v>63</v>
      </c>
      <c r="AB14" s="9">
        <v>0.83521590000000001</v>
      </c>
    </row>
    <row r="15" spans="1:28" x14ac:dyDescent="0.35">
      <c r="A15" s="4">
        <v>4302</v>
      </c>
      <c r="B15" s="5" t="s">
        <v>29</v>
      </c>
      <c r="C15" s="6">
        <v>43628</v>
      </c>
      <c r="D15" s="7">
        <v>135</v>
      </c>
      <c r="E15" s="8" t="s">
        <v>55</v>
      </c>
      <c r="F15" s="7" t="s">
        <v>91</v>
      </c>
      <c r="G15" s="8" t="s">
        <v>92</v>
      </c>
      <c r="H15" s="7" t="str">
        <f>"000425"</f>
        <v>000425</v>
      </c>
      <c r="I15" s="6">
        <v>43481</v>
      </c>
      <c r="J15" s="7" t="str">
        <f>"000181"</f>
        <v>000181</v>
      </c>
      <c r="K15" s="6">
        <v>43551</v>
      </c>
      <c r="L15" s="7" t="str">
        <f>"000417"</f>
        <v>000417</v>
      </c>
      <c r="M15" s="6">
        <v>43553</v>
      </c>
      <c r="N15" s="7">
        <v>19</v>
      </c>
      <c r="O15" s="7" t="str">
        <f>"002370"</f>
        <v>002370</v>
      </c>
      <c r="P15" s="6">
        <v>43619</v>
      </c>
      <c r="Q15" s="9">
        <v>83.284180000000006</v>
      </c>
      <c r="R15" s="9">
        <v>3.49492</v>
      </c>
      <c r="S15" s="9">
        <v>79.789259999999999</v>
      </c>
      <c r="T15" s="7">
        <v>77</v>
      </c>
      <c r="U15" s="6">
        <v>43628</v>
      </c>
      <c r="V15" s="7">
        <v>9945533990</v>
      </c>
      <c r="W15" s="8" t="s">
        <v>69</v>
      </c>
      <c r="X15" s="7" t="s">
        <v>51</v>
      </c>
      <c r="Y15" s="8" t="s">
        <v>52</v>
      </c>
      <c r="Z15" s="7" t="s">
        <v>62</v>
      </c>
      <c r="AA15" s="8" t="s">
        <v>63</v>
      </c>
      <c r="AB15" s="9">
        <v>0.83284180000000008</v>
      </c>
    </row>
    <row r="16" spans="1:28" x14ac:dyDescent="0.35">
      <c r="A16" s="4">
        <v>4303</v>
      </c>
      <c r="B16" s="5" t="s">
        <v>29</v>
      </c>
      <c r="C16" s="6">
        <v>43633</v>
      </c>
      <c r="D16" s="7">
        <v>135</v>
      </c>
      <c r="E16" s="8" t="s">
        <v>55</v>
      </c>
      <c r="F16" s="7" t="s">
        <v>93</v>
      </c>
      <c r="G16" s="8" t="s">
        <v>94</v>
      </c>
      <c r="H16" s="7" t="str">
        <f>"000471"</f>
        <v>000471</v>
      </c>
      <c r="I16" s="6">
        <v>43497</v>
      </c>
      <c r="J16" s="7" t="str">
        <f>"000027"</f>
        <v>000027</v>
      </c>
      <c r="K16" s="6">
        <v>43602</v>
      </c>
      <c r="L16" s="7" t="str">
        <f>"000049"</f>
        <v>000049</v>
      </c>
      <c r="M16" s="6">
        <v>43602</v>
      </c>
      <c r="N16" s="7">
        <v>19</v>
      </c>
      <c r="O16" s="7" t="str">
        <f>"002732"</f>
        <v>002732</v>
      </c>
      <c r="P16" s="6">
        <v>43629</v>
      </c>
      <c r="Q16" s="9">
        <v>15.58858</v>
      </c>
      <c r="R16" s="9">
        <v>0.65414000000000005</v>
      </c>
      <c r="S16" s="9">
        <v>14.93444</v>
      </c>
      <c r="T16" s="7">
        <v>83</v>
      </c>
      <c r="U16" s="6">
        <v>43633</v>
      </c>
      <c r="V16" s="7">
        <v>123456789</v>
      </c>
      <c r="W16" s="8" t="s">
        <v>95</v>
      </c>
      <c r="X16" s="7" t="s">
        <v>49</v>
      </c>
      <c r="Y16" s="8" t="s">
        <v>50</v>
      </c>
      <c r="Z16" s="7" t="s">
        <v>62</v>
      </c>
      <c r="AA16" s="8" t="s">
        <v>63</v>
      </c>
      <c r="AB16" s="9">
        <v>0.15588579999999999</v>
      </c>
    </row>
    <row r="17" spans="1:28" x14ac:dyDescent="0.35">
      <c r="A17" s="4">
        <v>4304</v>
      </c>
      <c r="B17" s="5" t="s">
        <v>29</v>
      </c>
      <c r="C17" s="6">
        <v>43634</v>
      </c>
      <c r="D17" s="7">
        <v>135</v>
      </c>
      <c r="E17" s="8" t="s">
        <v>55</v>
      </c>
      <c r="F17" s="7" t="s">
        <v>96</v>
      </c>
      <c r="G17" s="8" t="s">
        <v>97</v>
      </c>
      <c r="H17" s="7" t="str">
        <f>"000072"</f>
        <v>000072</v>
      </c>
      <c r="I17" s="6">
        <v>43099</v>
      </c>
      <c r="J17" s="7" t="str">
        <f>"000034"</f>
        <v>000034</v>
      </c>
      <c r="K17" s="6">
        <v>43099</v>
      </c>
      <c r="L17" s="7" t="str">
        <f>"000072"</f>
        <v>000072</v>
      </c>
      <c r="M17" s="6">
        <v>43099</v>
      </c>
      <c r="N17" s="7">
        <v>17</v>
      </c>
      <c r="O17" s="7" t="str">
        <f>"002657"</f>
        <v>002657</v>
      </c>
      <c r="P17" s="6">
        <v>43628</v>
      </c>
      <c r="Q17" s="9">
        <v>26.236090000000001</v>
      </c>
      <c r="R17" s="9">
        <v>2.43994</v>
      </c>
      <c r="S17" s="9">
        <v>23.796150000000001</v>
      </c>
      <c r="T17" s="7">
        <v>88</v>
      </c>
      <c r="U17" s="6">
        <v>43634</v>
      </c>
      <c r="V17" s="7">
        <v>9945533990</v>
      </c>
      <c r="W17" s="8" t="s">
        <v>76</v>
      </c>
      <c r="X17" s="7" t="s">
        <v>47</v>
      </c>
      <c r="Y17" s="8" t="s">
        <v>48</v>
      </c>
      <c r="Z17" s="7" t="s">
        <v>62</v>
      </c>
      <c r="AA17" s="8" t="s">
        <v>63</v>
      </c>
      <c r="AB17" s="9">
        <v>0.26236090000000001</v>
      </c>
    </row>
    <row r="18" spans="1:28" x14ac:dyDescent="0.35">
      <c r="A18" s="4">
        <v>4305</v>
      </c>
      <c r="B18" s="5" t="s">
        <v>29</v>
      </c>
      <c r="C18" s="6">
        <v>43641</v>
      </c>
      <c r="D18" s="7">
        <v>135</v>
      </c>
      <c r="E18" s="8" t="s">
        <v>55</v>
      </c>
      <c r="F18" s="7" t="s">
        <v>98</v>
      </c>
      <c r="G18" s="8" t="s">
        <v>99</v>
      </c>
      <c r="H18" s="7" t="str">
        <f>"000460"</f>
        <v>000460</v>
      </c>
      <c r="I18" s="6">
        <v>43495</v>
      </c>
      <c r="J18" s="7" t="str">
        <f>"000041"</f>
        <v>000041</v>
      </c>
      <c r="K18" s="6">
        <v>43614</v>
      </c>
      <c r="L18" s="7" t="str">
        <f>"000074"</f>
        <v>000074</v>
      </c>
      <c r="M18" s="6">
        <v>43616</v>
      </c>
      <c r="N18" s="7">
        <v>19</v>
      </c>
      <c r="O18" s="7" t="str">
        <f>"002942"</f>
        <v>002942</v>
      </c>
      <c r="P18" s="6">
        <v>43637</v>
      </c>
      <c r="Q18" s="9">
        <v>5.7229799999999997</v>
      </c>
      <c r="R18" s="9">
        <v>0.20946000000000001</v>
      </c>
      <c r="S18" s="9">
        <v>5.5135199999999998</v>
      </c>
      <c r="T18" s="7">
        <v>93</v>
      </c>
      <c r="U18" s="6">
        <v>43641</v>
      </c>
      <c r="V18" s="7">
        <v>9945533990</v>
      </c>
      <c r="W18" s="8" t="s">
        <v>69</v>
      </c>
      <c r="X18" s="7" t="s">
        <v>43</v>
      </c>
      <c r="Y18" s="8" t="s">
        <v>44</v>
      </c>
      <c r="Z18" s="7" t="s">
        <v>62</v>
      </c>
      <c r="AA18" s="8" t="s">
        <v>63</v>
      </c>
      <c r="AB18" s="9">
        <v>5.7229799999999997E-2</v>
      </c>
    </row>
    <row r="19" spans="1:28" x14ac:dyDescent="0.35">
      <c r="A19" s="4">
        <v>4306</v>
      </c>
      <c r="B19" s="5" t="s">
        <v>100</v>
      </c>
      <c r="C19" s="6">
        <v>43647</v>
      </c>
      <c r="D19" s="7">
        <v>135</v>
      </c>
      <c r="E19" s="8" t="s">
        <v>55</v>
      </c>
      <c r="F19" s="7" t="s">
        <v>101</v>
      </c>
      <c r="G19" s="10" t="s">
        <v>102</v>
      </c>
      <c r="H19" s="7" t="str">
        <f>"000224"</f>
        <v>000224</v>
      </c>
      <c r="I19" s="6">
        <v>43155</v>
      </c>
      <c r="J19" s="7" t="str">
        <f>"000078"</f>
        <v>000078</v>
      </c>
      <c r="K19" s="6">
        <v>43155</v>
      </c>
      <c r="L19" s="7" t="str">
        <f>"000216"</f>
        <v>000216</v>
      </c>
      <c r="M19" s="6">
        <v>43155</v>
      </c>
      <c r="N19" s="7">
        <v>17</v>
      </c>
      <c r="O19" s="7" t="str">
        <f>"002978"</f>
        <v>002978</v>
      </c>
      <c r="P19" s="6">
        <v>43640</v>
      </c>
      <c r="Q19" s="11">
        <v>20.994679999999999</v>
      </c>
      <c r="R19" s="11">
        <v>2.2463899999999999</v>
      </c>
      <c r="S19" s="11">
        <v>18.748290000000001</v>
      </c>
      <c r="T19" s="7">
        <v>100</v>
      </c>
      <c r="U19" s="6">
        <v>43647</v>
      </c>
      <c r="V19" s="7">
        <v>9945533990</v>
      </c>
      <c r="W19" s="10" t="s">
        <v>76</v>
      </c>
      <c r="X19" s="7" t="s">
        <v>47</v>
      </c>
      <c r="Y19" s="10" t="s">
        <v>48</v>
      </c>
      <c r="Z19" s="7" t="s">
        <v>62</v>
      </c>
      <c r="AA19" s="10" t="s">
        <v>63</v>
      </c>
      <c r="AB19" s="11">
        <f t="shared" ref="AB19:AB24" si="1">Q19/100</f>
        <v>0.20994679999999999</v>
      </c>
    </row>
    <row r="20" spans="1:28" x14ac:dyDescent="0.35">
      <c r="A20" s="4">
        <v>4307</v>
      </c>
      <c r="B20" s="5" t="s">
        <v>100</v>
      </c>
      <c r="C20" s="6">
        <v>43668</v>
      </c>
      <c r="D20" s="7">
        <v>135</v>
      </c>
      <c r="E20" s="8" t="s">
        <v>55</v>
      </c>
      <c r="F20" s="7" t="s">
        <v>103</v>
      </c>
      <c r="G20" s="10" t="s">
        <v>104</v>
      </c>
      <c r="H20" s="7" t="str">
        <f>"000542"</f>
        <v>000542</v>
      </c>
      <c r="I20" s="6">
        <v>43526</v>
      </c>
      <c r="J20" s="7" t="str">
        <f>"000040"</f>
        <v>000040</v>
      </c>
      <c r="K20" s="6">
        <v>43614</v>
      </c>
      <c r="L20" s="7" t="str">
        <f>"000069"</f>
        <v>000069</v>
      </c>
      <c r="M20" s="6">
        <v>43616</v>
      </c>
      <c r="N20" s="7">
        <v>19</v>
      </c>
      <c r="O20" s="7" t="str">
        <f>"003387"</f>
        <v>003387</v>
      </c>
      <c r="P20" s="6">
        <v>43657</v>
      </c>
      <c r="Q20" s="11">
        <v>9.5941700000000001</v>
      </c>
      <c r="R20" s="11">
        <v>1.0443800000000001</v>
      </c>
      <c r="S20" s="11">
        <v>8.5497899999999998</v>
      </c>
      <c r="T20" s="7">
        <v>119</v>
      </c>
      <c r="U20" s="6">
        <v>43668</v>
      </c>
      <c r="V20" s="7">
        <v>9121456348</v>
      </c>
      <c r="W20" s="10" t="s">
        <v>105</v>
      </c>
      <c r="X20" s="7" t="s">
        <v>106</v>
      </c>
      <c r="Y20" s="10" t="s">
        <v>107</v>
      </c>
      <c r="Z20" s="7" t="s">
        <v>62</v>
      </c>
      <c r="AA20" s="10" t="s">
        <v>63</v>
      </c>
      <c r="AB20" s="11">
        <f t="shared" si="1"/>
        <v>9.5941700000000005E-2</v>
      </c>
    </row>
    <row r="21" spans="1:28" x14ac:dyDescent="0.35">
      <c r="A21" s="4">
        <v>4308</v>
      </c>
      <c r="B21" s="5" t="s">
        <v>100</v>
      </c>
      <c r="C21" s="6">
        <v>43672</v>
      </c>
      <c r="D21" s="7">
        <v>135</v>
      </c>
      <c r="E21" s="8" t="s">
        <v>55</v>
      </c>
      <c r="F21" s="7" t="s">
        <v>108</v>
      </c>
      <c r="G21" s="10" t="s">
        <v>109</v>
      </c>
      <c r="H21" s="7" t="str">
        <f>"000009"</f>
        <v>000009</v>
      </c>
      <c r="I21" s="6">
        <v>42931</v>
      </c>
      <c r="J21" s="7" t="str">
        <f>"000021"</f>
        <v>000021</v>
      </c>
      <c r="K21" s="6">
        <v>43628</v>
      </c>
      <c r="L21" s="7" t="str">
        <f>"000022"</f>
        <v>000022</v>
      </c>
      <c r="M21" s="6">
        <v>43628</v>
      </c>
      <c r="N21" s="7">
        <v>16</v>
      </c>
      <c r="O21" s="7" t="str">
        <f>"004057"</f>
        <v>004057</v>
      </c>
      <c r="P21" s="6">
        <v>43672</v>
      </c>
      <c r="Q21" s="11">
        <v>9.9693500000000004</v>
      </c>
      <c r="R21" s="11">
        <v>0.98555000000000004</v>
      </c>
      <c r="S21" s="11">
        <v>8.9838000000000005</v>
      </c>
      <c r="T21" s="7">
        <v>129</v>
      </c>
      <c r="U21" s="6">
        <v>43672</v>
      </c>
      <c r="V21" s="7">
        <v>9845351993</v>
      </c>
      <c r="W21" s="10" t="s">
        <v>110</v>
      </c>
      <c r="X21" s="7" t="s">
        <v>111</v>
      </c>
      <c r="Y21" s="10" t="s">
        <v>112</v>
      </c>
      <c r="Z21" s="7" t="s">
        <v>35</v>
      </c>
      <c r="AA21" s="10" t="s">
        <v>36</v>
      </c>
      <c r="AB21" s="11">
        <f t="shared" si="1"/>
        <v>9.9693500000000004E-2</v>
      </c>
    </row>
    <row r="22" spans="1:28" x14ac:dyDescent="0.35">
      <c r="A22" s="4">
        <v>4309</v>
      </c>
      <c r="B22" s="5" t="s">
        <v>100</v>
      </c>
      <c r="C22" s="6">
        <v>43677</v>
      </c>
      <c r="D22" s="7">
        <v>135</v>
      </c>
      <c r="E22" s="8" t="s">
        <v>55</v>
      </c>
      <c r="F22" s="7" t="s">
        <v>113</v>
      </c>
      <c r="G22" s="10" t="s">
        <v>114</v>
      </c>
      <c r="H22" s="7" t="str">
        <f>"000223"</f>
        <v>000223</v>
      </c>
      <c r="I22" s="6">
        <v>43155</v>
      </c>
      <c r="J22" s="7" t="str">
        <f>"000077"</f>
        <v>000077</v>
      </c>
      <c r="K22" s="6">
        <v>43155</v>
      </c>
      <c r="L22" s="7" t="str">
        <f>"000214"</f>
        <v>000214</v>
      </c>
      <c r="M22" s="6">
        <v>43155</v>
      </c>
      <c r="N22" s="7">
        <v>17</v>
      </c>
      <c r="O22" s="7" t="str">
        <f>"003969"</f>
        <v>003969</v>
      </c>
      <c r="P22" s="6">
        <v>43670</v>
      </c>
      <c r="Q22" s="11">
        <v>15.745010000000001</v>
      </c>
      <c r="R22" s="11">
        <v>1.60598</v>
      </c>
      <c r="S22" s="11">
        <v>14.13903</v>
      </c>
      <c r="T22" s="7">
        <v>135</v>
      </c>
      <c r="U22" s="6">
        <v>43677</v>
      </c>
      <c r="V22" s="7">
        <v>9945533990</v>
      </c>
      <c r="W22" s="10" t="s">
        <v>115</v>
      </c>
      <c r="X22" s="7" t="s">
        <v>47</v>
      </c>
      <c r="Y22" s="10" t="s">
        <v>48</v>
      </c>
      <c r="Z22" s="7" t="s">
        <v>62</v>
      </c>
      <c r="AA22" s="10" t="s">
        <v>63</v>
      </c>
      <c r="AB22" s="11">
        <f t="shared" si="1"/>
        <v>0.15745010000000001</v>
      </c>
    </row>
    <row r="23" spans="1:28" x14ac:dyDescent="0.35">
      <c r="A23" s="4">
        <v>4310</v>
      </c>
      <c r="B23" s="5" t="s">
        <v>100</v>
      </c>
      <c r="C23" s="6">
        <v>43677</v>
      </c>
      <c r="D23" s="7">
        <v>135</v>
      </c>
      <c r="E23" s="8" t="s">
        <v>55</v>
      </c>
      <c r="F23" s="7" t="s">
        <v>116</v>
      </c>
      <c r="G23" s="10" t="s">
        <v>117</v>
      </c>
      <c r="H23" s="7" t="str">
        <f>"000222"</f>
        <v>000222</v>
      </c>
      <c r="I23" s="6">
        <v>43155</v>
      </c>
      <c r="J23" s="7" t="str">
        <f>"000076"</f>
        <v>000076</v>
      </c>
      <c r="K23" s="6">
        <v>43155</v>
      </c>
      <c r="L23" s="7" t="str">
        <f>"000215"</f>
        <v>000215</v>
      </c>
      <c r="M23" s="6">
        <v>43155</v>
      </c>
      <c r="N23" s="7">
        <v>17</v>
      </c>
      <c r="O23" s="7" t="str">
        <f>"003970"</f>
        <v>003970</v>
      </c>
      <c r="P23" s="6">
        <v>43670</v>
      </c>
      <c r="Q23" s="11">
        <v>10.490819999999999</v>
      </c>
      <c r="R23" s="11">
        <v>1.0175700000000001</v>
      </c>
      <c r="S23" s="11">
        <v>9.4732500000000002</v>
      </c>
      <c r="T23" s="7">
        <v>135</v>
      </c>
      <c r="U23" s="6">
        <v>43677</v>
      </c>
      <c r="V23" s="7">
        <v>9945533990</v>
      </c>
      <c r="W23" s="10" t="s">
        <v>76</v>
      </c>
      <c r="X23" s="7" t="s">
        <v>47</v>
      </c>
      <c r="Y23" s="10" t="s">
        <v>48</v>
      </c>
      <c r="Z23" s="7" t="s">
        <v>62</v>
      </c>
      <c r="AA23" s="10" t="s">
        <v>63</v>
      </c>
      <c r="AB23" s="11">
        <f t="shared" si="1"/>
        <v>0.10490819999999999</v>
      </c>
    </row>
    <row r="24" spans="1:28" x14ac:dyDescent="0.35">
      <c r="A24" s="4">
        <v>4311</v>
      </c>
      <c r="B24" s="5" t="s">
        <v>118</v>
      </c>
      <c r="C24" s="6">
        <v>43704</v>
      </c>
      <c r="D24" s="7">
        <v>135</v>
      </c>
      <c r="E24" s="8" t="s">
        <v>55</v>
      </c>
      <c r="F24" s="7" t="s">
        <v>119</v>
      </c>
      <c r="G24" s="10" t="s">
        <v>120</v>
      </c>
      <c r="H24" s="7" t="str">
        <f>"000272"</f>
        <v>000272</v>
      </c>
      <c r="I24" s="6">
        <v>43188</v>
      </c>
      <c r="J24" s="7" t="str">
        <f>"000100"</f>
        <v>000100</v>
      </c>
      <c r="K24" s="6">
        <v>43188</v>
      </c>
      <c r="L24" s="7" t="str">
        <f>"000264"</f>
        <v>000264</v>
      </c>
      <c r="M24" s="6">
        <v>43188</v>
      </c>
      <c r="N24" s="7">
        <v>17</v>
      </c>
      <c r="O24" s="7" t="str">
        <f>"004535"</f>
        <v>004535</v>
      </c>
      <c r="P24" s="6">
        <v>43693</v>
      </c>
      <c r="Q24" s="11">
        <v>20.11016</v>
      </c>
      <c r="R24" s="11">
        <v>2.15177</v>
      </c>
      <c r="S24" s="11">
        <v>17.958390000000001</v>
      </c>
      <c r="T24" s="7">
        <v>166</v>
      </c>
      <c r="U24" s="6">
        <v>43704</v>
      </c>
      <c r="V24" s="7">
        <v>9945533990</v>
      </c>
      <c r="W24" s="10" t="s">
        <v>76</v>
      </c>
      <c r="X24" s="7" t="s">
        <v>30</v>
      </c>
      <c r="Y24" s="10" t="s">
        <v>31</v>
      </c>
      <c r="Z24" s="7" t="s">
        <v>62</v>
      </c>
      <c r="AA24" s="10" t="s">
        <v>63</v>
      </c>
      <c r="AB24" s="11">
        <f t="shared" si="1"/>
        <v>0.20110159999999999</v>
      </c>
    </row>
    <row r="25" spans="1:28" x14ac:dyDescent="0.35">
      <c r="A25" s="4">
        <v>4312</v>
      </c>
      <c r="B25" s="5" t="s">
        <v>121</v>
      </c>
      <c r="C25" s="6">
        <v>43757</v>
      </c>
      <c r="D25" s="4">
        <v>135</v>
      </c>
      <c r="E25" s="8" t="s">
        <v>55</v>
      </c>
      <c r="F25" s="7" t="s">
        <v>122</v>
      </c>
      <c r="G25" s="8" t="s">
        <v>123</v>
      </c>
      <c r="H25" s="7" t="str">
        <f>"000079"</f>
        <v>000079</v>
      </c>
      <c r="I25" s="6">
        <v>43217</v>
      </c>
      <c r="J25" s="7" t="str">
        <f>"000026"</f>
        <v>000026</v>
      </c>
      <c r="K25" s="6">
        <v>43217</v>
      </c>
      <c r="L25" s="7" t="str">
        <f>"000081"</f>
        <v>000081</v>
      </c>
      <c r="M25" s="6">
        <v>43218</v>
      </c>
      <c r="N25" s="7">
        <v>17</v>
      </c>
      <c r="O25" s="7" t="str">
        <f>"005573"</f>
        <v>005573</v>
      </c>
      <c r="P25" s="6">
        <v>43739</v>
      </c>
      <c r="Q25" s="9">
        <v>20.97617</v>
      </c>
      <c r="R25" s="9">
        <v>2.2444299999999999</v>
      </c>
      <c r="S25" s="9">
        <v>18.731739999999999</v>
      </c>
      <c r="T25" s="7">
        <v>13</v>
      </c>
      <c r="U25" s="6">
        <v>43757</v>
      </c>
      <c r="V25" s="7">
        <v>9980193075</v>
      </c>
      <c r="W25" s="8" t="s">
        <v>124</v>
      </c>
      <c r="X25" s="7" t="s">
        <v>125</v>
      </c>
      <c r="Y25" s="8" t="s">
        <v>126</v>
      </c>
      <c r="Z25" s="7" t="s">
        <v>62</v>
      </c>
      <c r="AA25" s="8" t="s">
        <v>63</v>
      </c>
      <c r="AB25" s="9">
        <v>0.2097617</v>
      </c>
    </row>
    <row r="26" spans="1:28" x14ac:dyDescent="0.35">
      <c r="A26" s="4">
        <v>4313</v>
      </c>
      <c r="B26" s="5" t="s">
        <v>127</v>
      </c>
      <c r="C26" s="6">
        <v>43817</v>
      </c>
      <c r="D26" s="4">
        <v>135</v>
      </c>
      <c r="E26" s="8" t="s">
        <v>55</v>
      </c>
      <c r="F26" s="7" t="s">
        <v>128</v>
      </c>
      <c r="G26" s="8" t="s">
        <v>129</v>
      </c>
      <c r="H26" s="7" t="str">
        <f>"000106"</f>
        <v>000106</v>
      </c>
      <c r="I26" s="6">
        <v>43249</v>
      </c>
      <c r="J26" s="7" t="str">
        <f>"000049"</f>
        <v>000049</v>
      </c>
      <c r="K26" s="6">
        <v>43250</v>
      </c>
      <c r="L26" s="7" t="str">
        <f>"000103"</f>
        <v>000103</v>
      </c>
      <c r="M26" s="6">
        <v>43250</v>
      </c>
      <c r="N26" s="7">
        <v>17</v>
      </c>
      <c r="O26" s="7" t="str">
        <f>"006711"</f>
        <v>006711</v>
      </c>
      <c r="P26" s="6">
        <v>43809</v>
      </c>
      <c r="Q26" s="9">
        <v>10.47968</v>
      </c>
      <c r="R26" s="9">
        <v>1.0164800000000001</v>
      </c>
      <c r="S26" s="9">
        <v>9.4632000000000005</v>
      </c>
      <c r="T26" s="7">
        <v>13</v>
      </c>
      <c r="U26" s="6">
        <v>43817</v>
      </c>
      <c r="V26" s="7">
        <v>9945533990</v>
      </c>
      <c r="W26" s="8" t="s">
        <v>76</v>
      </c>
      <c r="X26" s="7" t="s">
        <v>47</v>
      </c>
      <c r="Y26" s="8" t="s">
        <v>48</v>
      </c>
      <c r="Z26" s="7" t="s">
        <v>62</v>
      </c>
      <c r="AA26" s="8" t="s">
        <v>63</v>
      </c>
      <c r="AB26" s="9">
        <v>0.1047968</v>
      </c>
    </row>
    <row r="27" spans="1:28" x14ac:dyDescent="0.35">
      <c r="A27" s="4">
        <v>4314</v>
      </c>
      <c r="B27" s="5" t="s">
        <v>127</v>
      </c>
      <c r="C27" s="6">
        <v>43817</v>
      </c>
      <c r="D27" s="4">
        <v>135</v>
      </c>
      <c r="E27" s="8" t="s">
        <v>55</v>
      </c>
      <c r="F27" s="7" t="s">
        <v>130</v>
      </c>
      <c r="G27" s="8" t="s">
        <v>131</v>
      </c>
      <c r="H27" s="7" t="str">
        <f>"000108"</f>
        <v>000108</v>
      </c>
      <c r="I27" s="6">
        <v>43249</v>
      </c>
      <c r="J27" s="7" t="str">
        <f>"000048"</f>
        <v>000048</v>
      </c>
      <c r="K27" s="6">
        <v>43250</v>
      </c>
      <c r="L27" s="7" t="str">
        <f>"000116"</f>
        <v>000116</v>
      </c>
      <c r="M27" s="6">
        <v>43250</v>
      </c>
      <c r="N27" s="7">
        <v>18</v>
      </c>
      <c r="O27" s="7" t="str">
        <f>"006715"</f>
        <v>006715</v>
      </c>
      <c r="P27" s="6">
        <v>43809</v>
      </c>
      <c r="Q27" s="9">
        <v>39.496220000000001</v>
      </c>
      <c r="R27" s="9">
        <v>4.22607</v>
      </c>
      <c r="S27" s="9">
        <v>35.270150000000001</v>
      </c>
      <c r="T27" s="7">
        <v>13</v>
      </c>
      <c r="U27" s="6">
        <v>43817</v>
      </c>
      <c r="V27" s="7">
        <v>9945533990</v>
      </c>
      <c r="W27" s="8" t="s">
        <v>76</v>
      </c>
      <c r="X27" s="7" t="s">
        <v>132</v>
      </c>
      <c r="Y27" s="8" t="s">
        <v>133</v>
      </c>
      <c r="Z27" s="7" t="s">
        <v>62</v>
      </c>
      <c r="AA27" s="8" t="s">
        <v>63</v>
      </c>
      <c r="AB27" s="9">
        <v>0.39496219999999999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2020-01-30T06:39:03Z</dcterms:modified>
</cp:coreProperties>
</file>