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<sst xmlns="http://schemas.openxmlformats.org/spreadsheetml/2006/main" count="217" uniqueCount="123">
  <si>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</si>
  <si>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</si>
  <si>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</si>
  <si>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</si>
  <si>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</si>
  <si>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</si>
  <si>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</si>
  <si>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</si>
  <si>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</si>
  <si>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</si>
  <si>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</si>
  <si>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</si>
  <si>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</si>
  <si>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</si>
  <si>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</si>
  <si>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</si>
  <si>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</si>
  <si>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</si>
  <si>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</si>
  <si>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</si>
  <si>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</si>
  <si>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</si>
  <si>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</si>
  <si>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</si>
  <si>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</si>
  <si>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</si>
  <si>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</si>
  <si>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</si>
  <si>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</si>
  <si>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ddo209</t>
  </si>
  <si>
    <t xml:space="preserve"> Assistant Executive Engineer Electrical West Zone</t>
  </si>
  <si>
    <t>Rayapuram</t>
  </si>
  <si>
    <t>137-14-000026</t>
  </si>
  <si>
    <t xml:space="preserve">Consultancy services for the work of Constructioin of wall Equipped Hospital at JJR Nagar existing Referral Hospital premiss in ward no 137 Rayapura </t>
  </si>
  <si>
    <t>Geetha Electrical Stores</t>
  </si>
  <si>
    <t>P2411</t>
  </si>
  <si>
    <t>Construction of Hospital Building at Ward No. 137 (Est. Cost. Rs. 3 Cr.)</t>
  </si>
  <si>
    <t>July</t>
  </si>
  <si>
    <t>137-17-000099</t>
  </si>
  <si>
    <t>Development works to Rayapuram and surrounding area in ward No. 137</t>
  </si>
  <si>
    <t>Hemanth Kumar R</t>
  </si>
  <si>
    <t>P3075</t>
  </si>
  <si>
    <t>Special comprehensive development works in Bangalore city (Bangalore city in charge Minister Discretionary Grants)</t>
  </si>
  <si>
    <t>ddo268</t>
  </si>
  <si>
    <t xml:space="preserve"> Assistant Executive Engineer J J R nagar West Zone</t>
  </si>
  <si>
    <t>137-18-000002</t>
  </si>
  <si>
    <t>Repairs to Drains and culverts 2nd Main road near Vishnuvardana Statue in ward no 137</t>
  </si>
  <si>
    <t>P2103</t>
  </si>
  <si>
    <t>Emergency Works (Maintenance and Repairs)</t>
  </si>
  <si>
    <t>137-17-000098</t>
  </si>
  <si>
    <t>Development works to V S Garden Area and surroundings in ward No. 137</t>
  </si>
  <si>
    <t>137-17-000101</t>
  </si>
  <si>
    <t>Development works to JJR nagar North and South in ward No. 137</t>
  </si>
  <si>
    <t>137-18-000001</t>
  </si>
  <si>
    <t>Development works to CAR Quarters main road and surrounding area in ward no 137</t>
  </si>
  <si>
    <t>P0541</t>
  </si>
  <si>
    <t>Emergency Reserve Fund</t>
  </si>
  <si>
    <t>137-18-000064</t>
  </si>
  <si>
    <t>Providing water supply and CC road to bad roads at Harikunte area and surrounding area in ward no-137</t>
  </si>
  <si>
    <t>S Rajendra</t>
  </si>
  <si>
    <t>P1878</t>
  </si>
  <si>
    <t>18per - Works (Bhagyajyothi, Sooru / Neeru Yojane and General) (54 Lakhs / New Wards)</t>
  </si>
  <si>
    <t>137-18-000065</t>
  </si>
  <si>
    <t>Providing water supply and CC road to bad roads at V S garden area and surrounding area in ward no-137</t>
  </si>
  <si>
    <t>M Shivkumar</t>
  </si>
  <si>
    <t>September</t>
  </si>
  <si>
    <t>137-12-000004</t>
  </si>
  <si>
    <t>Remodelling of Secondary Storm Water drain from K.H.Ranganatha colony to Maternity Hospital in JJR Nagar from Ch.100m to 500m in ward No.137</t>
  </si>
  <si>
    <t>M/s Qubik Technologies</t>
  </si>
  <si>
    <t>P1579</t>
  </si>
  <si>
    <t>Covering Drains</t>
  </si>
  <si>
    <t>ddo313</t>
  </si>
  <si>
    <t xml:space="preserve"> Chief Engineer SWD Central Zone</t>
  </si>
  <si>
    <t>October</t>
  </si>
  <si>
    <t>137-18-000005</t>
  </si>
  <si>
    <t>Providing and Fencing compound at BBMP vacant place in Ranganatha Colony 2nd cross road in ward no 137.</t>
  </si>
  <si>
    <t>HEMANTH KUMAR R</t>
  </si>
  <si>
    <t>P0290</t>
  </si>
  <si>
    <t>BBMP Assets - Fencing of Vacant BMP Land (including Parks, Playgrounds and Gardens)</t>
  </si>
  <si>
    <t>137-17-000090</t>
  </si>
  <si>
    <t>Providing community Toilets to JJR Nagar Referral Hospital in ward no 137</t>
  </si>
  <si>
    <t>P3112</t>
  </si>
  <si>
    <t>Swacha Bharatha Abhiyana Grant Works</t>
  </si>
  <si>
    <t>137-18-000010</t>
  </si>
  <si>
    <t>Renovation of Doctor Quarters-07 at Backside of Govt Maternity hospital in ward no 137</t>
  </si>
  <si>
    <t>P0979</t>
  </si>
  <si>
    <t>M and R of Hospitals, Maternity Homes, Dispensary and Doctors Qtrs / Clinical Laboratories</t>
  </si>
  <si>
    <t>137-18-000009</t>
  </si>
  <si>
    <t>Renovation of Doctor Quarters-06 at Backside of Govt Maternity hospital in ward no 137</t>
  </si>
  <si>
    <t>Hemanth kumar R</t>
  </si>
  <si>
    <t>137-18-000007</t>
  </si>
  <si>
    <t>Renovation of Doctor Quarters-04 at Backside of Govt Maternity hospital in ward no 137</t>
  </si>
  <si>
    <t>JAYARAJ R</t>
  </si>
  <si>
    <t>137-18-000019</t>
  </si>
  <si>
    <t>Providing water supply connection and other works at IPD Salappa layout and surrounding area in ward no 137.</t>
  </si>
  <si>
    <t>P0190</t>
  </si>
  <si>
    <t>Works sanctioned by Hon Mayor</t>
  </si>
  <si>
    <t>November</t>
  </si>
  <si>
    <t>137-18-000071</t>
  </si>
  <si>
    <t>Providing water supply connections at ward surrounding area in ward no-137 Rayapuram</t>
  </si>
  <si>
    <t>KRIDL</t>
  </si>
  <si>
    <t>P1771</t>
  </si>
  <si>
    <t>Zone Works - POW Works</t>
  </si>
  <si>
    <t>137-16-000029</t>
  </si>
  <si>
    <t>Improvements to CC road and Drains at 3rd main road Harikunte and surrounding area in ward no 137</t>
  </si>
  <si>
    <t>KRIDL West</t>
  </si>
  <si>
    <t>December</t>
  </si>
  <si>
    <t>137-19-000042</t>
  </si>
  <si>
    <t>Maintenance and repair works to the children play equipment at IPD slappa park in Rayapuram ward no 137</t>
  </si>
  <si>
    <t>Anilkumar R</t>
  </si>
  <si>
    <t>P3292</t>
  </si>
  <si>
    <t>14th Finance Commission Works - Community Property Maintenance (including Parks)</t>
  </si>
  <si>
    <t>137-19-000054</t>
  </si>
  <si>
    <t>Drilling borewell and drinking water pipeline narmariyamma temple and surrounding area in Rayapuram ward no 137</t>
  </si>
  <si>
    <t>K.Chandrashekar</t>
  </si>
  <si>
    <t>P3293</t>
  </si>
  <si>
    <t>14th Finance Commission Works - Drinking Water</t>
  </si>
  <si>
    <t>137-19-000039</t>
  </si>
  <si>
    <t>Maintenance of UGD Lines in Harikunte surrounding area in Rayapuram ward no 137</t>
  </si>
  <si>
    <t>P3295</t>
  </si>
  <si>
    <t>14th Finance Commission Works - UGD Works</t>
  </si>
  <si>
    <t>137-19-000051</t>
  </si>
  <si>
    <t>Maintenance and replacement of UGD line at ward jurisdiction in Rayapuram ward no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</si>
</sst>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workbookViewId="0">
      <selection activeCell="A2" sqref="A2:XFD22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816406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4364</v>
      </c>
      <c r="B2" s="5" t="s">
        <v>28</v>
      </c>
      <c r="C2" s="6">
        <v>43580</v>
      </c>
      <c r="D2" s="7">
        <v>137</v>
      </c>
      <c r="E2" s="8" t="s">
        <v>31</v>
      </c>
      <c r="F2" s="7" t="s">
        <v>32</v>
      </c>
      <c r="G2" s="8" t="s">
        <v>33</v>
      </c>
      <c r="H2" s="7" t="str">
        <f>"000022"</f>
        <v>000022</v>
      </c>
      <c r="I2" s="6">
        <v>41222</v>
      </c>
      <c r="J2" s="7" t="str">
        <f>"00**11"</f>
        <v>00**11</v>
      </c>
      <c r="K2" s="6">
        <v>42165</v>
      </c>
      <c r="L2" s="7" t="str">
        <f>"000338"</f>
        <v>000338</v>
      </c>
      <c r="M2" s="6">
        <v>42273</v>
      </c>
      <c r="N2" s="7">
        <v>14</v>
      </c>
      <c r="O2" s="7" t="str">
        <f>"003042"</f>
        <v>003042</v>
      </c>
      <c r="P2" s="6">
        <v>42900</v>
      </c>
      <c r="Q2" s="9">
        <v>29.271100000000001</v>
      </c>
      <c r="R2" s="9">
        <v>1.49282</v>
      </c>
      <c r="S2" s="9">
        <v>27.778279999999999</v>
      </c>
      <c r="T2" s="7">
        <v>27</v>
      </c>
      <c r="U2" s="6">
        <v>43580</v>
      </c>
      <c r="V2" s="7">
        <v>9740248262</v>
      </c>
      <c r="W2" s="8" t="s">
        <v>34</v>
      </c>
      <c r="X2" s="7" t="s">
        <v>35</v>
      </c>
      <c r="Y2" s="8" t="s">
        <v>36</v>
      </c>
      <c r="Z2" s="7" t="s">
        <v>29</v>
      </c>
      <c r="AA2" s="8" t="s">
        <v>30</v>
      </c>
      <c r="AB2" s="9">
        <f t="shared" ref="AB2:AB10" si="0">Q2/100</f>
        <v>0.292711</v>
      </c>
    </row>
    <row r="3" spans="1:28" x14ac:dyDescent="0.35">
      <c r="A3" s="4">
        <v>4365</v>
      </c>
      <c r="B3" s="5" t="s">
        <v>37</v>
      </c>
      <c r="C3" s="6">
        <v>43647</v>
      </c>
      <c r="D3" s="7">
        <v>137</v>
      </c>
      <c r="E3" s="8" t="s">
        <v>31</v>
      </c>
      <c r="F3" s="7" t="s">
        <v>38</v>
      </c>
      <c r="G3" s="10" t="s">
        <v>39</v>
      </c>
      <c r="H3" s="7" t="str">
        <f>"000150"</f>
        <v>000150</v>
      </c>
      <c r="I3" s="6">
        <v>43131</v>
      </c>
      <c r="J3" s="7" t="str">
        <f>"000068"</f>
        <v>000068</v>
      </c>
      <c r="K3" s="6">
        <v>43131</v>
      </c>
      <c r="L3" s="7" t="str">
        <f>"000150"</f>
        <v>000150</v>
      </c>
      <c r="M3" s="6">
        <v>43131</v>
      </c>
      <c r="N3" s="7">
        <v>17</v>
      </c>
      <c r="O3" s="7" t="str">
        <f>"003208"</f>
        <v>003208</v>
      </c>
      <c r="P3" s="6">
        <v>43643</v>
      </c>
      <c r="Q3" s="11">
        <v>26.233090000000001</v>
      </c>
      <c r="R3" s="11">
        <v>2.9643299999999999</v>
      </c>
      <c r="S3" s="11">
        <v>23.26876</v>
      </c>
      <c r="T3" s="7">
        <v>96</v>
      </c>
      <c r="U3" s="6">
        <v>43647</v>
      </c>
      <c r="V3" s="7">
        <v>9916950205</v>
      </c>
      <c r="W3" s="10" t="s">
        <v>40</v>
      </c>
      <c r="X3" s="7" t="s">
        <v>41</v>
      </c>
      <c r="Y3" s="10" t="s">
        <v>42</v>
      </c>
      <c r="Z3" s="7" t="s">
        <v>43</v>
      </c>
      <c r="AA3" s="10" t="s">
        <v>44</v>
      </c>
      <c r="AB3" s="11">
        <f t="shared" si="0"/>
        <v>0.26233090000000003</v>
      </c>
    </row>
    <row r="4" spans="1:28" x14ac:dyDescent="0.35">
      <c r="A4" s="4">
        <v>4366</v>
      </c>
      <c r="B4" s="5" t="s">
        <v>37</v>
      </c>
      <c r="C4" s="6">
        <v>43647</v>
      </c>
      <c r="D4" s="7">
        <v>137</v>
      </c>
      <c r="E4" s="8" t="s">
        <v>31</v>
      </c>
      <c r="F4" s="7" t="s">
        <v>45</v>
      </c>
      <c r="G4" s="10" t="s">
        <v>46</v>
      </c>
      <c r="H4" s="7" t="str">
        <f>"000159"</f>
        <v>000159</v>
      </c>
      <c r="I4" s="6">
        <v>43131</v>
      </c>
      <c r="J4" s="7" t="str">
        <f>"000066"</f>
        <v>000066</v>
      </c>
      <c r="K4" s="6">
        <v>43131</v>
      </c>
      <c r="L4" s="7" t="str">
        <f>"000158"</f>
        <v>000158</v>
      </c>
      <c r="M4" s="6">
        <v>43131</v>
      </c>
      <c r="N4" s="7">
        <v>18</v>
      </c>
      <c r="O4" s="7" t="str">
        <f>"003216"</f>
        <v>003216</v>
      </c>
      <c r="P4" s="6">
        <v>43643</v>
      </c>
      <c r="Q4" s="11">
        <v>10.41926</v>
      </c>
      <c r="R4" s="11">
        <v>1.12527</v>
      </c>
      <c r="S4" s="11">
        <v>9.2939900000000009</v>
      </c>
      <c r="T4" s="7">
        <v>96</v>
      </c>
      <c r="U4" s="6">
        <v>43647</v>
      </c>
      <c r="V4" s="7">
        <v>9916950205</v>
      </c>
      <c r="W4" s="10" t="s">
        <v>40</v>
      </c>
      <c r="X4" s="7" t="s">
        <v>47</v>
      </c>
      <c r="Y4" s="10" t="s">
        <v>48</v>
      </c>
      <c r="Z4" s="7" t="s">
        <v>43</v>
      </c>
      <c r="AA4" s="10" t="s">
        <v>44</v>
      </c>
      <c r="AB4" s="11">
        <f t="shared" si="0"/>
        <v>0.1041926</v>
      </c>
    </row>
    <row r="5" spans="1:28" x14ac:dyDescent="0.35">
      <c r="A5" s="4">
        <v>4367</v>
      </c>
      <c r="B5" s="5" t="s">
        <v>37</v>
      </c>
      <c r="C5" s="6">
        <v>43647</v>
      </c>
      <c r="D5" s="7">
        <v>137</v>
      </c>
      <c r="E5" s="8" t="s">
        <v>31</v>
      </c>
      <c r="F5" s="7" t="s">
        <v>49</v>
      </c>
      <c r="G5" s="10" t="s">
        <v>50</v>
      </c>
      <c r="H5" s="7" t="str">
        <f>"000144"</f>
        <v>000144</v>
      </c>
      <c r="I5" s="6">
        <v>43131</v>
      </c>
      <c r="J5" s="7" t="str">
        <f>"000067"</f>
        <v>000067</v>
      </c>
      <c r="K5" s="6">
        <v>43131</v>
      </c>
      <c r="L5" s="7" t="str">
        <f>"000149"</f>
        <v>000149</v>
      </c>
      <c r="M5" s="6">
        <v>43131</v>
      </c>
      <c r="N5" s="7">
        <v>17</v>
      </c>
      <c r="O5" s="7" t="str">
        <f>"003221"</f>
        <v>003221</v>
      </c>
      <c r="P5" s="6">
        <v>43643</v>
      </c>
      <c r="Q5" s="11">
        <v>26.222349999999999</v>
      </c>
      <c r="R5" s="11">
        <v>2.9631099999999999</v>
      </c>
      <c r="S5" s="11">
        <v>23.259239999999998</v>
      </c>
      <c r="T5" s="7">
        <v>96</v>
      </c>
      <c r="U5" s="6">
        <v>43647</v>
      </c>
      <c r="V5" s="7">
        <v>9916950205</v>
      </c>
      <c r="W5" s="10" t="s">
        <v>40</v>
      </c>
      <c r="X5" s="7" t="s">
        <v>41</v>
      </c>
      <c r="Y5" s="10" t="s">
        <v>42</v>
      </c>
      <c r="Z5" s="7" t="s">
        <v>43</v>
      </c>
      <c r="AA5" s="10" t="s">
        <v>44</v>
      </c>
      <c r="AB5" s="11">
        <f t="shared" si="0"/>
        <v>0.2622235</v>
      </c>
    </row>
    <row r="6" spans="1:28" x14ac:dyDescent="0.35">
      <c r="A6" s="4">
        <v>4368</v>
      </c>
      <c r="B6" s="5" t="s">
        <v>37</v>
      </c>
      <c r="C6" s="6">
        <v>43654</v>
      </c>
      <c r="D6" s="7">
        <v>137</v>
      </c>
      <c r="E6" s="8" t="s">
        <v>31</v>
      </c>
      <c r="F6" s="7" t="s">
        <v>51</v>
      </c>
      <c r="G6" s="10" t="s">
        <v>52</v>
      </c>
      <c r="H6" s="7" t="str">
        <f>"000165"</f>
        <v>000165</v>
      </c>
      <c r="I6" s="6">
        <v>43131</v>
      </c>
      <c r="J6" s="7" t="str">
        <f>"000069"</f>
        <v>000069</v>
      </c>
      <c r="K6" s="6">
        <v>43131</v>
      </c>
      <c r="L6" s="7" t="str">
        <f>"000166"</f>
        <v>000166</v>
      </c>
      <c r="M6" s="6">
        <v>43131</v>
      </c>
      <c r="N6" s="7">
        <v>17</v>
      </c>
      <c r="O6" s="7" t="str">
        <f>"003322"</f>
        <v>003322</v>
      </c>
      <c r="P6" s="6">
        <v>43650</v>
      </c>
      <c r="Q6" s="11">
        <v>26.23714</v>
      </c>
      <c r="R6" s="11">
        <v>2.9647899999999998</v>
      </c>
      <c r="S6" s="11">
        <v>23.272349999999999</v>
      </c>
      <c r="T6" s="7">
        <v>108</v>
      </c>
      <c r="U6" s="6">
        <v>43654</v>
      </c>
      <c r="V6" s="7">
        <v>9916950205</v>
      </c>
      <c r="W6" s="10" t="s">
        <v>40</v>
      </c>
      <c r="X6" s="7" t="s">
        <v>41</v>
      </c>
      <c r="Y6" s="10" t="s">
        <v>42</v>
      </c>
      <c r="Z6" s="7" t="s">
        <v>43</v>
      </c>
      <c r="AA6" s="10" t="s">
        <v>44</v>
      </c>
      <c r="AB6" s="11">
        <f t="shared" si="0"/>
        <v>0.26237139999999998</v>
      </c>
    </row>
    <row r="7" spans="1:28" x14ac:dyDescent="0.35">
      <c r="A7" s="4">
        <v>4369</v>
      </c>
      <c r="B7" s="5" t="s">
        <v>37</v>
      </c>
      <c r="C7" s="6">
        <v>43654</v>
      </c>
      <c r="D7" s="7">
        <v>137</v>
      </c>
      <c r="E7" s="8" t="s">
        <v>31</v>
      </c>
      <c r="F7" s="7" t="s">
        <v>53</v>
      </c>
      <c r="G7" s="10" t="s">
        <v>54</v>
      </c>
      <c r="H7" s="7" t="str">
        <f>"000128"</f>
        <v>000128</v>
      </c>
      <c r="I7" s="6">
        <v>43129</v>
      </c>
      <c r="J7" s="7" t="str">
        <f>"000055"</f>
        <v>000055</v>
      </c>
      <c r="K7" s="6">
        <v>43129</v>
      </c>
      <c r="L7" s="7" t="str">
        <f>"000122"</f>
        <v>000122</v>
      </c>
      <c r="M7" s="6">
        <v>43129</v>
      </c>
      <c r="N7" s="7">
        <v>18</v>
      </c>
      <c r="O7" s="7" t="str">
        <f>"003336"</f>
        <v>003336</v>
      </c>
      <c r="P7" s="6">
        <v>43650</v>
      </c>
      <c r="Q7" s="11">
        <v>46.570169999999997</v>
      </c>
      <c r="R7" s="11">
        <v>5.2624199999999997</v>
      </c>
      <c r="S7" s="11">
        <v>41.307749999999999</v>
      </c>
      <c r="T7" s="7">
        <v>108</v>
      </c>
      <c r="U7" s="6">
        <v>43654</v>
      </c>
      <c r="V7" s="7">
        <v>9916950205</v>
      </c>
      <c r="W7" s="10" t="s">
        <v>40</v>
      </c>
      <c r="X7" s="7" t="s">
        <v>55</v>
      </c>
      <c r="Y7" s="10" t="s">
        <v>56</v>
      </c>
      <c r="Z7" s="7" t="s">
        <v>43</v>
      </c>
      <c r="AA7" s="10" t="s">
        <v>44</v>
      </c>
      <c r="AB7" s="11">
        <f t="shared" si="0"/>
        <v>0.4657017</v>
      </c>
    </row>
    <row r="8" spans="1:28" x14ac:dyDescent="0.35">
      <c r="A8" s="4">
        <v>4370</v>
      </c>
      <c r="B8" s="5" t="s">
        <v>37</v>
      </c>
      <c r="C8" s="6">
        <v>43672</v>
      </c>
      <c r="D8" s="7">
        <v>137</v>
      </c>
      <c r="E8" s="8" t="s">
        <v>31</v>
      </c>
      <c r="F8" s="7" t="s">
        <v>57</v>
      </c>
      <c r="G8" s="10" t="s">
        <v>58</v>
      </c>
      <c r="H8" s="7" t="str">
        <f>"000377"</f>
        <v>000377</v>
      </c>
      <c r="I8" s="6">
        <v>43449</v>
      </c>
      <c r="J8" s="7" t="str">
        <f>"000043"</f>
        <v>000043</v>
      </c>
      <c r="K8" s="6">
        <v>43615</v>
      </c>
      <c r="L8" s="7" t="str">
        <f>"000067"</f>
        <v>000067</v>
      </c>
      <c r="M8" s="6">
        <v>43615</v>
      </c>
      <c r="N8" s="7">
        <v>18</v>
      </c>
      <c r="O8" s="7" t="str">
        <f>"003801"</f>
        <v>003801</v>
      </c>
      <c r="P8" s="6">
        <v>43665</v>
      </c>
      <c r="Q8" s="11">
        <v>48.419199999999996</v>
      </c>
      <c r="R8" s="11">
        <v>2.1811199999999999</v>
      </c>
      <c r="S8" s="11">
        <v>46.238079999999997</v>
      </c>
      <c r="T8" s="7">
        <v>127</v>
      </c>
      <c r="U8" s="6">
        <v>43672</v>
      </c>
      <c r="V8" s="7">
        <v>9844874041</v>
      </c>
      <c r="W8" s="10" t="s">
        <v>59</v>
      </c>
      <c r="X8" s="7" t="s">
        <v>60</v>
      </c>
      <c r="Y8" s="10" t="s">
        <v>61</v>
      </c>
      <c r="Z8" s="7" t="s">
        <v>43</v>
      </c>
      <c r="AA8" s="10" t="s">
        <v>44</v>
      </c>
      <c r="AB8" s="11">
        <f t="shared" si="0"/>
        <v>0.48419199999999996</v>
      </c>
    </row>
    <row r="9" spans="1:28" x14ac:dyDescent="0.35">
      <c r="A9" s="4">
        <v>4371</v>
      </c>
      <c r="B9" s="5" t="s">
        <v>37</v>
      </c>
      <c r="C9" s="6">
        <v>43672</v>
      </c>
      <c r="D9" s="7">
        <v>137</v>
      </c>
      <c r="E9" s="8" t="s">
        <v>31</v>
      </c>
      <c r="F9" s="7" t="s">
        <v>62</v>
      </c>
      <c r="G9" s="10" t="s">
        <v>63</v>
      </c>
      <c r="H9" s="7" t="str">
        <f>"000435"</f>
        <v>000435</v>
      </c>
      <c r="I9" s="6">
        <v>43484</v>
      </c>
      <c r="J9" s="7" t="str">
        <f>"000045"</f>
        <v>000045</v>
      </c>
      <c r="K9" s="6">
        <v>43615</v>
      </c>
      <c r="L9" s="7" t="str">
        <f>"000073"</f>
        <v>000073</v>
      </c>
      <c r="M9" s="6">
        <v>43616</v>
      </c>
      <c r="N9" s="7">
        <v>18</v>
      </c>
      <c r="O9" s="7" t="str">
        <f>"003802"</f>
        <v>003802</v>
      </c>
      <c r="P9" s="6">
        <v>43665</v>
      </c>
      <c r="Q9" s="11">
        <v>49.685369999999999</v>
      </c>
      <c r="R9" s="11">
        <v>5.2191299999999998</v>
      </c>
      <c r="S9" s="11">
        <v>44.466239999999999</v>
      </c>
      <c r="T9" s="7">
        <v>127</v>
      </c>
      <c r="U9" s="6">
        <v>43672</v>
      </c>
      <c r="V9" s="7">
        <v>9916802955</v>
      </c>
      <c r="W9" s="10" t="s">
        <v>64</v>
      </c>
      <c r="X9" s="7" t="s">
        <v>60</v>
      </c>
      <c r="Y9" s="10" t="s">
        <v>61</v>
      </c>
      <c r="Z9" s="7" t="s">
        <v>43</v>
      </c>
      <c r="AA9" s="10" t="s">
        <v>44</v>
      </c>
      <c r="AB9" s="11">
        <f t="shared" si="0"/>
        <v>0.49685370000000001</v>
      </c>
    </row>
    <row r="10" spans="1:28" x14ac:dyDescent="0.35">
      <c r="A10" s="4">
        <v>4372</v>
      </c>
      <c r="B10" s="5" t="s">
        <v>65</v>
      </c>
      <c r="C10" s="6">
        <v>43732</v>
      </c>
      <c r="D10" s="7">
        <v>137</v>
      </c>
      <c r="E10" s="8" t="s">
        <v>31</v>
      </c>
      <c r="F10" s="7" t="s">
        <v>66</v>
      </c>
      <c r="G10" s="10" t="s">
        <v>67</v>
      </c>
      <c r="H10" s="7" t="str">
        <f>"000001"</f>
        <v>000001</v>
      </c>
      <c r="I10" s="6">
        <v>43047</v>
      </c>
      <c r="J10" s="7" t="str">
        <f>"000008"</f>
        <v>000008</v>
      </c>
      <c r="K10" s="6">
        <v>43047</v>
      </c>
      <c r="L10" s="7" t="str">
        <f>"000044"</f>
        <v>000044</v>
      </c>
      <c r="M10" s="6">
        <v>43048</v>
      </c>
      <c r="N10" s="7">
        <v>12</v>
      </c>
      <c r="O10" s="7" t="str">
        <f>"007479"</f>
        <v>007479</v>
      </c>
      <c r="P10" s="6">
        <v>43424</v>
      </c>
      <c r="Q10" s="11">
        <v>0.8</v>
      </c>
      <c r="R10" s="11">
        <v>0.08</v>
      </c>
      <c r="S10" s="11">
        <v>0.72</v>
      </c>
      <c r="T10" s="7">
        <v>199</v>
      </c>
      <c r="U10" s="6">
        <v>43732</v>
      </c>
      <c r="V10" s="7">
        <v>8867660554</v>
      </c>
      <c r="W10" s="10" t="s">
        <v>68</v>
      </c>
      <c r="X10" s="7" t="s">
        <v>69</v>
      </c>
      <c r="Y10" s="10" t="s">
        <v>70</v>
      </c>
      <c r="Z10" s="7" t="s">
        <v>71</v>
      </c>
      <c r="AA10" s="10" t="s">
        <v>72</v>
      </c>
      <c r="AB10" s="11">
        <f t="shared" si="0"/>
        <v>8.0000000000000002E-3</v>
      </c>
    </row>
    <row r="11" spans="1:28" x14ac:dyDescent="0.35">
      <c r="A11" s="4">
        <v>4373</v>
      </c>
      <c r="B11" s="5" t="s">
        <v>73</v>
      </c>
      <c r="C11" s="6">
        <v>43752</v>
      </c>
      <c r="D11" s="4">
        <v>137</v>
      </c>
      <c r="E11" s="8" t="s">
        <v>31</v>
      </c>
      <c r="F11" s="7" t="s">
        <v>74</v>
      </c>
      <c r="G11" s="8" t="s">
        <v>75</v>
      </c>
      <c r="H11" s="7" t="str">
        <f>"000052"</f>
        <v>000052</v>
      </c>
      <c r="I11" s="6">
        <v>43217</v>
      </c>
      <c r="J11" s="7" t="str">
        <f>"000016"</f>
        <v>000016</v>
      </c>
      <c r="K11" s="6">
        <v>43217</v>
      </c>
      <c r="L11" s="7" t="str">
        <f>"000038"</f>
        <v>000038</v>
      </c>
      <c r="M11" s="6">
        <v>43217</v>
      </c>
      <c r="N11" s="7">
        <v>18</v>
      </c>
      <c r="O11" s="7" t="str">
        <f>"005536"</f>
        <v>005536</v>
      </c>
      <c r="P11" s="6">
        <v>43739</v>
      </c>
      <c r="Q11" s="9">
        <v>34.660299999999999</v>
      </c>
      <c r="R11" s="9">
        <v>3.9165999999999999</v>
      </c>
      <c r="S11" s="9">
        <v>30.7437</v>
      </c>
      <c r="T11" s="7">
        <v>13</v>
      </c>
      <c r="U11" s="6">
        <v>43752</v>
      </c>
      <c r="V11" s="7">
        <v>9916950205</v>
      </c>
      <c r="W11" s="8" t="s">
        <v>76</v>
      </c>
      <c r="X11" s="7" t="s">
        <v>77</v>
      </c>
      <c r="Y11" s="8" t="s">
        <v>78</v>
      </c>
      <c r="Z11" s="7" t="s">
        <v>43</v>
      </c>
      <c r="AA11" s="8" t="s">
        <v>44</v>
      </c>
      <c r="AB11" s="9">
        <v>0.34660299999999999</v>
      </c>
    </row>
    <row r="12" spans="1:28" x14ac:dyDescent="0.35">
      <c r="A12" s="4">
        <v>4374</v>
      </c>
      <c r="B12" s="5" t="s">
        <v>73</v>
      </c>
      <c r="C12" s="6">
        <v>43757</v>
      </c>
      <c r="D12" s="4">
        <v>137</v>
      </c>
      <c r="E12" s="8" t="s">
        <v>31</v>
      </c>
      <c r="F12" s="7" t="s">
        <v>79</v>
      </c>
      <c r="G12" s="8" t="s">
        <v>80</v>
      </c>
      <c r="H12" s="7" t="str">
        <f>"000137"</f>
        <v>000137</v>
      </c>
      <c r="I12" s="6">
        <v>43130</v>
      </c>
      <c r="J12" s="7" t="str">
        <f>"000056"</f>
        <v>000056</v>
      </c>
      <c r="K12" s="6">
        <v>43130</v>
      </c>
      <c r="L12" s="7" t="str">
        <f>"000131"</f>
        <v>000131</v>
      </c>
      <c r="M12" s="6">
        <v>43130</v>
      </c>
      <c r="N12" s="7">
        <v>17</v>
      </c>
      <c r="O12" s="7" t="str">
        <f>"005611"</f>
        <v>005611</v>
      </c>
      <c r="P12" s="6">
        <v>43739</v>
      </c>
      <c r="Q12" s="9">
        <v>10.49517</v>
      </c>
      <c r="R12" s="9">
        <v>0.92357999999999996</v>
      </c>
      <c r="S12" s="9">
        <v>9.5715900000000005</v>
      </c>
      <c r="T12" s="7">
        <v>13</v>
      </c>
      <c r="U12" s="6">
        <v>43757</v>
      </c>
      <c r="V12" s="7">
        <v>9916950205</v>
      </c>
      <c r="W12" s="8" t="s">
        <v>40</v>
      </c>
      <c r="X12" s="7" t="s">
        <v>81</v>
      </c>
      <c r="Y12" s="8" t="s">
        <v>82</v>
      </c>
      <c r="Z12" s="7" t="s">
        <v>43</v>
      </c>
      <c r="AA12" s="8" t="s">
        <v>44</v>
      </c>
      <c r="AB12" s="9">
        <v>0.10495169999999999</v>
      </c>
    </row>
    <row r="13" spans="1:28" x14ac:dyDescent="0.35">
      <c r="A13" s="4">
        <v>4375</v>
      </c>
      <c r="B13" s="5" t="s">
        <v>73</v>
      </c>
      <c r="C13" s="6">
        <v>43757</v>
      </c>
      <c r="D13" s="4">
        <v>137</v>
      </c>
      <c r="E13" s="8" t="s">
        <v>31</v>
      </c>
      <c r="F13" s="7" t="s">
        <v>83</v>
      </c>
      <c r="G13" s="8" t="s">
        <v>84</v>
      </c>
      <c r="H13" s="7" t="str">
        <f>"000180"</f>
        <v>000180</v>
      </c>
      <c r="I13" s="6">
        <v>43355</v>
      </c>
      <c r="J13" s="7" t="str">
        <f>"000095"</f>
        <v>000095</v>
      </c>
      <c r="K13" s="6">
        <v>43355</v>
      </c>
      <c r="L13" s="7" t="str">
        <f>"000174"</f>
        <v>000174</v>
      </c>
      <c r="M13" s="6">
        <v>43355</v>
      </c>
      <c r="N13" s="7">
        <v>18</v>
      </c>
      <c r="O13" s="7" t="str">
        <f>"005812"</f>
        <v>005812</v>
      </c>
      <c r="P13" s="6">
        <v>43755</v>
      </c>
      <c r="Q13" s="9">
        <v>26.248660000000001</v>
      </c>
      <c r="R13" s="9">
        <v>2.8710499999999999</v>
      </c>
      <c r="S13" s="9">
        <v>23.377610000000001</v>
      </c>
      <c r="T13" s="7">
        <v>13</v>
      </c>
      <c r="U13" s="6">
        <v>43757</v>
      </c>
      <c r="V13" s="7">
        <v>9916950205</v>
      </c>
      <c r="W13" s="8" t="s">
        <v>76</v>
      </c>
      <c r="X13" s="7" t="s">
        <v>85</v>
      </c>
      <c r="Y13" s="8" t="s">
        <v>86</v>
      </c>
      <c r="Z13" s="7" t="s">
        <v>43</v>
      </c>
      <c r="AA13" s="8" t="s">
        <v>44</v>
      </c>
      <c r="AB13" s="9">
        <v>0.26248660000000001</v>
      </c>
    </row>
    <row r="14" spans="1:28" x14ac:dyDescent="0.35">
      <c r="A14" s="4">
        <v>4376</v>
      </c>
      <c r="B14" s="5" t="s">
        <v>73</v>
      </c>
      <c r="C14" s="6">
        <v>43757</v>
      </c>
      <c r="D14" s="4">
        <v>137</v>
      </c>
      <c r="E14" s="8" t="s">
        <v>31</v>
      </c>
      <c r="F14" s="7" t="s">
        <v>87</v>
      </c>
      <c r="G14" s="8" t="s">
        <v>88</v>
      </c>
      <c r="H14" s="7" t="str">
        <f>"000182"</f>
        <v>000182</v>
      </c>
      <c r="I14" s="6">
        <v>43355</v>
      </c>
      <c r="J14" s="7" t="str">
        <f>"000093"</f>
        <v>000093</v>
      </c>
      <c r="K14" s="6">
        <v>43355</v>
      </c>
      <c r="L14" s="7" t="str">
        <f>"000175"</f>
        <v>000175</v>
      </c>
      <c r="M14" s="6">
        <v>43355</v>
      </c>
      <c r="N14" s="7">
        <v>18</v>
      </c>
      <c r="O14" s="7" t="str">
        <f>"005813"</f>
        <v>005813</v>
      </c>
      <c r="P14" s="6">
        <v>43755</v>
      </c>
      <c r="Q14" s="9">
        <v>26.124490000000002</v>
      </c>
      <c r="R14" s="9">
        <v>2.86253</v>
      </c>
      <c r="S14" s="9">
        <v>23.261959999999998</v>
      </c>
      <c r="T14" s="7">
        <v>13</v>
      </c>
      <c r="U14" s="6">
        <v>43757</v>
      </c>
      <c r="V14" s="7">
        <v>9916950205</v>
      </c>
      <c r="W14" s="8" t="s">
        <v>89</v>
      </c>
      <c r="X14" s="7" t="s">
        <v>85</v>
      </c>
      <c r="Y14" s="8" t="s">
        <v>86</v>
      </c>
      <c r="Z14" s="7" t="s">
        <v>43</v>
      </c>
      <c r="AA14" s="8" t="s">
        <v>44</v>
      </c>
      <c r="AB14" s="9">
        <v>0.2612449</v>
      </c>
    </row>
    <row r="15" spans="1:28" x14ac:dyDescent="0.35">
      <c r="A15" s="4">
        <v>4377</v>
      </c>
      <c r="B15" s="5" t="s">
        <v>73</v>
      </c>
      <c r="C15" s="6">
        <v>43757</v>
      </c>
      <c r="D15" s="4">
        <v>137</v>
      </c>
      <c r="E15" s="8" t="s">
        <v>31</v>
      </c>
      <c r="F15" s="7" t="s">
        <v>90</v>
      </c>
      <c r="G15" s="8" t="s">
        <v>91</v>
      </c>
      <c r="H15" s="7" t="str">
        <f>"000183"</f>
        <v>000183</v>
      </c>
      <c r="I15" s="6">
        <v>43355</v>
      </c>
      <c r="J15" s="7" t="str">
        <f>"000094"</f>
        <v>000094</v>
      </c>
      <c r="K15" s="6">
        <v>43355</v>
      </c>
      <c r="L15" s="7" t="str">
        <f>"000176"</f>
        <v>000176</v>
      </c>
      <c r="M15" s="6">
        <v>43355</v>
      </c>
      <c r="N15" s="7">
        <v>18</v>
      </c>
      <c r="O15" s="7" t="str">
        <f>"005814"</f>
        <v>005814</v>
      </c>
      <c r="P15" s="6">
        <v>43755</v>
      </c>
      <c r="Q15" s="9">
        <v>24.9863</v>
      </c>
      <c r="R15" s="9">
        <v>2.7383000000000002</v>
      </c>
      <c r="S15" s="9">
        <v>22.248000000000001</v>
      </c>
      <c r="T15" s="7">
        <v>13</v>
      </c>
      <c r="U15" s="6">
        <v>43757</v>
      </c>
      <c r="V15" s="7">
        <v>9916950205</v>
      </c>
      <c r="W15" s="8" t="s">
        <v>92</v>
      </c>
      <c r="X15" s="7" t="s">
        <v>85</v>
      </c>
      <c r="Y15" s="8" t="s">
        <v>86</v>
      </c>
      <c r="Z15" s="7" t="s">
        <v>43</v>
      </c>
      <c r="AA15" s="8" t="s">
        <v>44</v>
      </c>
      <c r="AB15" s="9">
        <v>0.249863</v>
      </c>
    </row>
    <row r="16" spans="1:28" x14ac:dyDescent="0.35">
      <c r="A16" s="4">
        <v>4378</v>
      </c>
      <c r="B16" s="5" t="s">
        <v>73</v>
      </c>
      <c r="C16" s="6">
        <v>43757</v>
      </c>
      <c r="D16" s="4">
        <v>137</v>
      </c>
      <c r="E16" s="8" t="s">
        <v>31</v>
      </c>
      <c r="F16" s="7" t="s">
        <v>93</v>
      </c>
      <c r="G16" s="8" t="s">
        <v>94</v>
      </c>
      <c r="H16" s="7" t="str">
        <f>"000184"</f>
        <v>000184</v>
      </c>
      <c r="I16" s="6">
        <v>43355</v>
      </c>
      <c r="J16" s="7" t="str">
        <f>"000092"</f>
        <v>000092</v>
      </c>
      <c r="K16" s="6">
        <v>43355</v>
      </c>
      <c r="L16" s="7" t="str">
        <f>"000178"</f>
        <v>000178</v>
      </c>
      <c r="M16" s="6">
        <v>43356</v>
      </c>
      <c r="N16" s="7">
        <v>18</v>
      </c>
      <c r="O16" s="7" t="str">
        <f>"005815"</f>
        <v>005815</v>
      </c>
      <c r="P16" s="6">
        <v>43755</v>
      </c>
      <c r="Q16" s="9">
        <v>26.240590000000001</v>
      </c>
      <c r="R16" s="9">
        <v>2.8702299999999998</v>
      </c>
      <c r="S16" s="9">
        <v>23.370360000000002</v>
      </c>
      <c r="T16" s="7">
        <v>13</v>
      </c>
      <c r="U16" s="6">
        <v>43757</v>
      </c>
      <c r="V16" s="7">
        <v>9916950205</v>
      </c>
      <c r="W16" s="8" t="s">
        <v>76</v>
      </c>
      <c r="X16" s="7" t="s">
        <v>95</v>
      </c>
      <c r="Y16" s="8" t="s">
        <v>96</v>
      </c>
      <c r="Z16" s="7" t="s">
        <v>43</v>
      </c>
      <c r="AA16" s="8" t="s">
        <v>44</v>
      </c>
      <c r="AB16" s="9">
        <v>0.26240590000000003</v>
      </c>
    </row>
    <row r="17" spans="1:28" x14ac:dyDescent="0.35">
      <c r="A17" s="4">
        <v>4379</v>
      </c>
      <c r="B17" s="5" t="s">
        <v>97</v>
      </c>
      <c r="C17" s="6">
        <v>43777</v>
      </c>
      <c r="D17" s="4">
        <v>137</v>
      </c>
      <c r="E17" s="8" t="s">
        <v>31</v>
      </c>
      <c r="F17" s="7" t="s">
        <v>98</v>
      </c>
      <c r="G17" s="8" t="s">
        <v>99</v>
      </c>
      <c r="H17" s="7" t="str">
        <f>"000193"</f>
        <v>000193</v>
      </c>
      <c r="I17" s="6">
        <v>43358</v>
      </c>
      <c r="J17" s="7" t="str">
        <f>"000099"</f>
        <v>000099</v>
      </c>
      <c r="K17" s="6">
        <v>43358</v>
      </c>
      <c r="L17" s="7" t="str">
        <f>"000182"</f>
        <v>000182</v>
      </c>
      <c r="M17" s="6">
        <v>43358</v>
      </c>
      <c r="N17" s="7">
        <v>18</v>
      </c>
      <c r="O17" s="7" t="str">
        <f>"006088"</f>
        <v>006088</v>
      </c>
      <c r="P17" s="6">
        <v>43775</v>
      </c>
      <c r="Q17" s="9">
        <v>42.176229999999997</v>
      </c>
      <c r="R17" s="9">
        <v>5.1876600000000002</v>
      </c>
      <c r="S17" s="9">
        <v>36.988570000000003</v>
      </c>
      <c r="T17" s="7">
        <v>13</v>
      </c>
      <c r="U17" s="6">
        <v>43777</v>
      </c>
      <c r="V17" s="7">
        <v>9886275365</v>
      </c>
      <c r="W17" s="8" t="s">
        <v>100</v>
      </c>
      <c r="X17" s="7" t="s">
        <v>101</v>
      </c>
      <c r="Y17" s="8" t="s">
        <v>102</v>
      </c>
      <c r="Z17" s="7" t="s">
        <v>43</v>
      </c>
      <c r="AA17" s="8" t="s">
        <v>44</v>
      </c>
      <c r="AB17" s="9">
        <v>0.42176229999999998</v>
      </c>
    </row>
    <row r="18" spans="1:28" x14ac:dyDescent="0.35">
      <c r="A18" s="4">
        <v>4380</v>
      </c>
      <c r="B18" s="5" t="s">
        <v>97</v>
      </c>
      <c r="C18" s="6">
        <v>43781</v>
      </c>
      <c r="D18" s="4">
        <v>137</v>
      </c>
      <c r="E18" s="8" t="s">
        <v>31</v>
      </c>
      <c r="F18" s="7" t="s">
        <v>103</v>
      </c>
      <c r="G18" s="8" t="s">
        <v>104</v>
      </c>
      <c r="H18" s="7" t="str">
        <f>"000100"</f>
        <v>000100</v>
      </c>
      <c r="I18" s="6">
        <v>43227</v>
      </c>
      <c r="J18" s="7" t="str">
        <f>"000035"</f>
        <v>000035</v>
      </c>
      <c r="K18" s="6">
        <v>43227</v>
      </c>
      <c r="L18" s="7" t="str">
        <f>"000101"</f>
        <v>000101</v>
      </c>
      <c r="M18" s="6">
        <v>43227</v>
      </c>
      <c r="N18" s="7">
        <v>16</v>
      </c>
      <c r="O18" s="7" t="str">
        <f>"005931"</f>
        <v>005931</v>
      </c>
      <c r="P18" s="6">
        <v>43763</v>
      </c>
      <c r="Q18" s="9">
        <v>11.034219999999999</v>
      </c>
      <c r="R18" s="9">
        <v>1.30202</v>
      </c>
      <c r="S18" s="9">
        <v>9.7322000000000006</v>
      </c>
      <c r="T18" s="7">
        <v>13</v>
      </c>
      <c r="U18" s="6">
        <v>43781</v>
      </c>
      <c r="V18" s="7">
        <v>9916950205</v>
      </c>
      <c r="W18" s="8" t="s">
        <v>105</v>
      </c>
      <c r="X18" s="7" t="s">
        <v>95</v>
      </c>
      <c r="Y18" s="8" t="s">
        <v>96</v>
      </c>
      <c r="Z18" s="7" t="s">
        <v>43</v>
      </c>
      <c r="AA18" s="8" t="s">
        <v>44</v>
      </c>
      <c r="AB18" s="9">
        <v>0.1103422</v>
      </c>
    </row>
    <row r="19" spans="1:28" x14ac:dyDescent="0.35">
      <c r="A19" s="4">
        <v>4381</v>
      </c>
      <c r="B19" s="5" t="s">
        <v>106</v>
      </c>
      <c r="C19" s="6">
        <v>43818</v>
      </c>
      <c r="D19" s="4">
        <v>137</v>
      </c>
      <c r="E19" s="8" t="s">
        <v>31</v>
      </c>
      <c r="F19" s="7" t="s">
        <v>107</v>
      </c>
      <c r="G19" s="8" t="s">
        <v>108</v>
      </c>
      <c r="H19" s="7" t="str">
        <f>"000095"</f>
        <v>000095</v>
      </c>
      <c r="I19" s="6">
        <v>43738</v>
      </c>
      <c r="J19" s="7" t="str">
        <f>"000065"</f>
        <v>000065</v>
      </c>
      <c r="K19" s="6">
        <v>43798</v>
      </c>
      <c r="L19" s="7" t="str">
        <f>"000177"</f>
        <v>000177</v>
      </c>
      <c r="M19" s="6">
        <v>43798</v>
      </c>
      <c r="N19" s="7">
        <v>19</v>
      </c>
      <c r="O19" s="7" t="str">
        <f>"006860"</f>
        <v>006860</v>
      </c>
      <c r="P19" s="6">
        <v>43816</v>
      </c>
      <c r="Q19" s="9">
        <v>4.8665599999999998</v>
      </c>
      <c r="R19" s="9">
        <v>0.17813999999999999</v>
      </c>
      <c r="S19" s="9">
        <v>4.6884199999999998</v>
      </c>
      <c r="T19" s="7">
        <v>13</v>
      </c>
      <c r="U19" s="6">
        <v>43818</v>
      </c>
      <c r="V19" s="7">
        <v>9845092751</v>
      </c>
      <c r="W19" s="8" t="s">
        <v>109</v>
      </c>
      <c r="X19" s="7" t="s">
        <v>110</v>
      </c>
      <c r="Y19" s="8" t="s">
        <v>111</v>
      </c>
      <c r="Z19" s="7" t="s">
        <v>43</v>
      </c>
      <c r="AA19" s="8" t="s">
        <v>44</v>
      </c>
      <c r="AB19" s="9">
        <v>4.8665599999999996E-2</v>
      </c>
    </row>
    <row r="20" spans="1:28" x14ac:dyDescent="0.35">
      <c r="A20" s="4">
        <v>4382</v>
      </c>
      <c r="B20" s="5" t="s">
        <v>106</v>
      </c>
      <c r="C20" s="6">
        <v>43818</v>
      </c>
      <c r="D20" s="4">
        <v>137</v>
      </c>
      <c r="E20" s="8" t="s">
        <v>31</v>
      </c>
      <c r="F20" s="7" t="s">
        <v>112</v>
      </c>
      <c r="G20" s="8" t="s">
        <v>113</v>
      </c>
      <c r="H20" s="7" t="str">
        <f>"000094"</f>
        <v>000094</v>
      </c>
      <c r="I20" s="6">
        <v>43738</v>
      </c>
      <c r="J20" s="7" t="str">
        <f>"000060"</f>
        <v>000060</v>
      </c>
      <c r="K20" s="6">
        <v>43797</v>
      </c>
      <c r="L20" s="7" t="str">
        <f>"000173"</f>
        <v>000173</v>
      </c>
      <c r="M20" s="6">
        <v>43797</v>
      </c>
      <c r="N20" s="7">
        <v>19</v>
      </c>
      <c r="O20" s="7" t="str">
        <f>"006861"</f>
        <v>006861</v>
      </c>
      <c r="P20" s="6">
        <v>43816</v>
      </c>
      <c r="Q20" s="9">
        <v>48.912880000000001</v>
      </c>
      <c r="R20" s="9">
        <v>1.8944700000000001</v>
      </c>
      <c r="S20" s="9">
        <v>47.018410000000003</v>
      </c>
      <c r="T20" s="7">
        <v>13</v>
      </c>
      <c r="U20" s="6">
        <v>43818</v>
      </c>
      <c r="V20" s="7">
        <v>9900310919</v>
      </c>
      <c r="W20" s="8" t="s">
        <v>114</v>
      </c>
      <c r="X20" s="7" t="s">
        <v>115</v>
      </c>
      <c r="Y20" s="8" t="s">
        <v>116</v>
      </c>
      <c r="Z20" s="7" t="s">
        <v>43</v>
      </c>
      <c r="AA20" s="8" t="s">
        <v>44</v>
      </c>
      <c r="AB20" s="9">
        <v>0.48912880000000003</v>
      </c>
    </row>
    <row r="21" spans="1:28" x14ac:dyDescent="0.35">
      <c r="A21" s="4">
        <v>4383</v>
      </c>
      <c r="B21" s="5" t="s">
        <v>106</v>
      </c>
      <c r="C21" s="6">
        <v>43820</v>
      </c>
      <c r="D21" s="4">
        <v>137</v>
      </c>
      <c r="E21" s="8" t="s">
        <v>31</v>
      </c>
      <c r="F21" s="7" t="s">
        <v>117</v>
      </c>
      <c r="G21" s="8" t="s">
        <v>118</v>
      </c>
      <c r="H21" s="7" t="str">
        <f>"000112"</f>
        <v>000112</v>
      </c>
      <c r="I21" s="6">
        <v>43771</v>
      </c>
      <c r="J21" s="7" t="str">
        <f>"000066"</f>
        <v>000066</v>
      </c>
      <c r="K21" s="6">
        <v>43810</v>
      </c>
      <c r="L21" s="7" t="str">
        <f>"000183"</f>
        <v>000183</v>
      </c>
      <c r="M21" s="6">
        <v>43810</v>
      </c>
      <c r="N21" s="7">
        <v>19</v>
      </c>
      <c r="O21" s="7" t="str">
        <f>"006906"</f>
        <v>006906</v>
      </c>
      <c r="P21" s="6">
        <v>43819</v>
      </c>
      <c r="Q21" s="9">
        <v>15.648110000000001</v>
      </c>
      <c r="R21" s="9">
        <v>0.93888000000000005</v>
      </c>
      <c r="S21" s="9">
        <v>14.70923</v>
      </c>
      <c r="T21" s="7">
        <v>13</v>
      </c>
      <c r="U21" s="6">
        <v>43820</v>
      </c>
      <c r="V21" s="7">
        <v>9916950205</v>
      </c>
      <c r="W21" s="8" t="s">
        <v>40</v>
      </c>
      <c r="X21" s="7" t="s">
        <v>119</v>
      </c>
      <c r="Y21" s="8" t="s">
        <v>120</v>
      </c>
      <c r="Z21" s="7" t="s">
        <v>43</v>
      </c>
      <c r="AA21" s="8" t="s">
        <v>44</v>
      </c>
      <c r="AB21" s="9">
        <v>0.15648110000000001</v>
      </c>
    </row>
    <row r="22" spans="1:28" x14ac:dyDescent="0.35">
      <c r="A22" s="4">
        <v>4384</v>
      </c>
      <c r="B22" s="5" t="s">
        <v>106</v>
      </c>
      <c r="C22" s="6">
        <v>43820</v>
      </c>
      <c r="D22" s="4">
        <v>137</v>
      </c>
      <c r="E22" s="8" t="s">
        <v>31</v>
      </c>
      <c r="F22" s="7" t="s">
        <v>121</v>
      </c>
      <c r="G22" s="8" t="s">
        <v>122</v>
      </c>
      <c r="H22" s="7" t="str">
        <f>"000111"</f>
        <v>000111</v>
      </c>
      <c r="I22" s="6">
        <v>43771</v>
      </c>
      <c r="J22" s="7" t="str">
        <f>"000067"</f>
        <v>000067</v>
      </c>
      <c r="K22" s="6">
        <v>43810</v>
      </c>
      <c r="L22" s="7" t="str">
        <f>"000184"</f>
        <v>000184</v>
      </c>
      <c r="M22" s="6">
        <v>43810</v>
      </c>
      <c r="N22" s="7">
        <v>19</v>
      </c>
      <c r="O22" s="7" t="str">
        <f>"006908"</f>
        <v>006908</v>
      </c>
      <c r="P22" s="6">
        <v>43819</v>
      </c>
      <c r="Q22" s="9">
        <v>46.716320000000003</v>
      </c>
      <c r="R22" s="9">
        <v>2.8029799999999998</v>
      </c>
      <c r="S22" s="9">
        <v>43.913339999999998</v>
      </c>
      <c r="T22" s="7">
        <v>13</v>
      </c>
      <c r="U22" s="6">
        <v>43820</v>
      </c>
      <c r="V22" s="7">
        <v>9916950205</v>
      </c>
      <c r="W22" s="8" t="s">
        <v>40</v>
      </c>
      <c r="X22" s="7" t="s">
        <v>119</v>
      </c>
      <c r="Y22" s="8" t="s">
        <v>120</v>
      </c>
      <c r="Z22" s="7" t="s">
        <v>43</v>
      </c>
      <c r="AA22" s="8" t="s">
        <v>44</v>
      </c>
      <c r="AB22" s="9">
        <v>0.46716320000000006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2020-01-30T06:43:48Z</dcterms:modified>
</cp:coreProperties>
</file>