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<sst xmlns="http://schemas.openxmlformats.org/spreadsheetml/2006/main" count="217" uniqueCount="111">
  <si>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</si>
  <si>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</si>
  <si>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</si>
  <si>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</si>
  <si>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</si>
  <si>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</si>
  <si>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</si>
  <si>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</si>
  <si>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</si>
  <si>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</si>
  <si>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</si>
  <si>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</si>
  <si>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</si>
  <si>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</si>
  <si>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</si>
  <si>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</si>
  <si>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</si>
  <si>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</si>
  <si>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</si>
  <si>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</si>
  <si>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</si>
  <si>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</si>
  <si>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</si>
  <si>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</si>
  <si>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</si>
  <si>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</si>
  <si>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</si>
  <si>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</si>
  <si>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</si>
  <si>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</si>
  <si>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May</t>
  </si>
  <si>
    <t>M and R to Street Lights - Replacement of Burnt Bulbs etc. (Package)</t>
  </si>
  <si>
    <t>P0300</t>
  </si>
  <si>
    <t>P3110</t>
  </si>
  <si>
    <t>14th Finance Commission Grant Works</t>
  </si>
  <si>
    <t>P3158</t>
  </si>
  <si>
    <t>SIP Infrastructure Project works</t>
  </si>
  <si>
    <t>P3293</t>
  </si>
  <si>
    <t>14th Finance Commission Works - Drinking Water</t>
  </si>
  <si>
    <t>KRIDL</t>
  </si>
  <si>
    <t>M/s KRIDL</t>
  </si>
  <si>
    <t>ddo258</t>
  </si>
  <si>
    <t xml:space="preserve"> Executive Engineer Electrical South Zone</t>
  </si>
  <si>
    <t>Lakkasandra</t>
  </si>
  <si>
    <t>146-17-000029</t>
  </si>
  <si>
    <t>Consultancy services for preparation of DPR for the work of Improvements to drain, footpath and Asphalting to selected Arterial, Sub-Arterial Roads and other connecting roads in South zone South 2016-17-Package No.21</t>
  </si>
  <si>
    <t>M/s S V Civil Engineering Consultants</t>
  </si>
  <si>
    <t>ddo270</t>
  </si>
  <si>
    <t xml:space="preserve"> Assistant Executive Engineer BTM Layout South Zone</t>
  </si>
  <si>
    <t>146-18-000003</t>
  </si>
  <si>
    <t xml:space="preserve">Providing RO Plant at Adjecent to Vetaernary Hospital Hosur Main Road in Ward No:146 Lakkasanda </t>
  </si>
  <si>
    <t>Smt. H S Hemavathi</t>
  </si>
  <si>
    <t>146-18-000002</t>
  </si>
  <si>
    <t xml:space="preserve">Providing RO Plant At Nanjappa Layout in Ward No:146 Lakkasandra </t>
  </si>
  <si>
    <t>146-16-000001</t>
  </si>
  <si>
    <t>Operation and Maintenance of Street Lighting System in Ward No.146 and 152 Package S-24 of South Zone</t>
  </si>
  <si>
    <t>M/S Sri Balaji Electricals</t>
  </si>
  <si>
    <t>146-17-000074</t>
  </si>
  <si>
    <t>Improvements to roads and other works at Dairy Quarters Layout in ward no 146</t>
  </si>
  <si>
    <t>146-17-000036</t>
  </si>
  <si>
    <t>Providing CC Camera at Garbage Block Spots in ward no 146</t>
  </si>
  <si>
    <t>146-18-000004</t>
  </si>
  <si>
    <t xml:space="preserve">Digging of borewell and  water Pipeline in Ward No:146 Lakkasandra </t>
  </si>
  <si>
    <t>Sri. Y H Krishna</t>
  </si>
  <si>
    <t>July</t>
  </si>
  <si>
    <t>146-17-000013</t>
  </si>
  <si>
    <t>Improvements to drains 1st main laljinagar from 20th cross to Ayyappa temple in ward no 146 Lakkasandra</t>
  </si>
  <si>
    <t>K.C. Sridhar</t>
  </si>
  <si>
    <t>P1771</t>
  </si>
  <si>
    <t>Zone Works - POW Works</t>
  </si>
  <si>
    <t>146-18-000008</t>
  </si>
  <si>
    <t xml:space="preserve">Construction of Balance Portion of RCC U-Shape Retaining wall from Laljinagar to BOSCH Compound in ward no 146 </t>
  </si>
  <si>
    <t>M/s KVK Constructions</t>
  </si>
  <si>
    <t>P3297</t>
  </si>
  <si>
    <t>14th Finance Commission Grants - SWD Works</t>
  </si>
  <si>
    <t>ddo313</t>
  </si>
  <si>
    <t xml:space="preserve"> Chief Engineer SWD Central Zone</t>
  </si>
  <si>
    <t>August</t>
  </si>
  <si>
    <t>146-17-000014</t>
  </si>
  <si>
    <t>Construction of Culverts in Lakkasandra ward no 146</t>
  </si>
  <si>
    <t>Sri K C Sridhar</t>
  </si>
  <si>
    <t>146-17-000017</t>
  </si>
  <si>
    <t>Providing Cement concrete to 4th main,3rd main and cross roads audugodi in ward no 146 lakkasandra</t>
  </si>
  <si>
    <t>K C Sridhar</t>
  </si>
  <si>
    <t>September</t>
  </si>
  <si>
    <t>146-18-000006</t>
  </si>
  <si>
    <t xml:space="preserve">Construction of DWCC under Dairy circle Flyover in ward No:146 Lakkasandra </t>
  </si>
  <si>
    <t>Lakshman H Pujari</t>
  </si>
  <si>
    <t>P3298</t>
  </si>
  <si>
    <t>14th Finance Commission Works - SWM Works</t>
  </si>
  <si>
    <t>146-19-000004</t>
  </si>
  <si>
    <t>Maintenance of ward office in ward no 146 Lakkasandra</t>
  </si>
  <si>
    <t>Dharmndra Kumar G</t>
  </si>
  <si>
    <t>P3291</t>
  </si>
  <si>
    <t>14th Fin -Maintenance of Cremotorium, Burial Grounds</t>
  </si>
  <si>
    <t>146-19-000007</t>
  </si>
  <si>
    <t>Maintenance of Public Toilelt at Hosur road B G road in ward no 146 Lakkasandra</t>
  </si>
  <si>
    <t>Dharmendra Kumar G</t>
  </si>
  <si>
    <t>P3294</t>
  </si>
  <si>
    <t>14th Finance Commission Works - General Public ToiletandSeptage Maintenance</t>
  </si>
  <si>
    <t>146-16-000006</t>
  </si>
  <si>
    <t>Improvements and Desilting of drains at Nanjappa Layout in ward No-146 Lakkasandra</t>
  </si>
  <si>
    <t>Sri. H K Kalegowda</t>
  </si>
  <si>
    <t>October</t>
  </si>
  <si>
    <t>146-19-000006</t>
  </si>
  <si>
    <t>Providing Water Supply line and RO Plant in ward no 146 Lakkasandra</t>
  </si>
  <si>
    <t>Smt H S Hemavathi</t>
  </si>
  <si>
    <t>November</t>
  </si>
  <si>
    <t>December</t>
  </si>
  <si>
    <t>146-17-000030</t>
  </si>
  <si>
    <t xml:space="preserve">Providing drinking water works in Ward No 146 in BTM Layout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</si>
</sst>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tabSelected="1" workbookViewId="0">
      <selection activeCell="A2" sqref="A2:XFD22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4690</v>
      </c>
      <c r="B2" s="5" t="s">
        <v>28</v>
      </c>
      <c r="C2" s="6">
        <v>43571</v>
      </c>
      <c r="D2" s="7">
        <v>146</v>
      </c>
      <c r="E2" s="8" t="s">
        <v>43</v>
      </c>
      <c r="F2" s="7" t="s">
        <v>44</v>
      </c>
      <c r="G2" s="8" t="s">
        <v>45</v>
      </c>
      <c r="H2" s="7" t="str">
        <f>"000022"</f>
        <v>000022</v>
      </c>
      <c r="I2" s="6">
        <v>42637</v>
      </c>
      <c r="J2" s="7" t="str">
        <f>"000062"</f>
        <v>000062</v>
      </c>
      <c r="K2" s="6">
        <v>42824</v>
      </c>
      <c r="L2" s="7" t="str">
        <f>"000062"</f>
        <v>000062</v>
      </c>
      <c r="M2" s="6">
        <v>42824</v>
      </c>
      <c r="N2" s="7">
        <v>17</v>
      </c>
      <c r="O2" s="7" t="str">
        <f>"000596"</f>
        <v>000596</v>
      </c>
      <c r="P2" s="6">
        <v>42847</v>
      </c>
      <c r="Q2" s="9">
        <v>6.64</v>
      </c>
      <c r="R2" s="9">
        <v>0.66400000000000003</v>
      </c>
      <c r="S2" s="9">
        <v>5.976</v>
      </c>
      <c r="T2" s="7">
        <v>18</v>
      </c>
      <c r="U2" s="6">
        <v>43571</v>
      </c>
      <c r="V2" s="7">
        <v>9886223232</v>
      </c>
      <c r="W2" s="8" t="s">
        <v>46</v>
      </c>
      <c r="X2" s="7" t="s">
        <v>35</v>
      </c>
      <c r="Y2" s="8" t="s">
        <v>36</v>
      </c>
      <c r="Z2" s="7" t="s">
        <v>47</v>
      </c>
      <c r="AA2" s="8" t="s">
        <v>48</v>
      </c>
      <c r="AB2" s="9">
        <f t="shared" ref="AB2:AB9" si="0">Q2/100</f>
        <v>6.6400000000000001E-2</v>
      </c>
    </row>
    <row r="3" spans="1:28" x14ac:dyDescent="0.35">
      <c r="A3" s="4">
        <v>4691</v>
      </c>
      <c r="B3" s="5" t="s">
        <v>28</v>
      </c>
      <c r="C3" s="6">
        <v>43578</v>
      </c>
      <c r="D3" s="7">
        <v>146</v>
      </c>
      <c r="E3" s="8" t="s">
        <v>43</v>
      </c>
      <c r="F3" s="7" t="s">
        <v>49</v>
      </c>
      <c r="G3" s="8" t="s">
        <v>50</v>
      </c>
      <c r="H3" s="7" t="str">
        <f>"000414"</f>
        <v>000414</v>
      </c>
      <c r="I3" s="6">
        <v>43483</v>
      </c>
      <c r="J3" s="7" t="str">
        <f>"000110"</f>
        <v>000110</v>
      </c>
      <c r="K3" s="6">
        <v>43502</v>
      </c>
      <c r="L3" s="7" t="str">
        <f>"000228"</f>
        <v>000228</v>
      </c>
      <c r="M3" s="6">
        <v>43509</v>
      </c>
      <c r="N3" s="7">
        <v>18</v>
      </c>
      <c r="O3" s="7" t="str">
        <f>"000700"</f>
        <v>000700</v>
      </c>
      <c r="P3" s="6">
        <v>43577</v>
      </c>
      <c r="Q3" s="9">
        <v>8.06935</v>
      </c>
      <c r="R3" s="9">
        <v>0.79698999999999998</v>
      </c>
      <c r="S3" s="9">
        <v>7.2723599999999999</v>
      </c>
      <c r="T3" s="7">
        <v>24</v>
      </c>
      <c r="U3" s="6">
        <v>43578</v>
      </c>
      <c r="V3" s="7">
        <v>9845135453</v>
      </c>
      <c r="W3" s="8" t="s">
        <v>51</v>
      </c>
      <c r="X3" s="7" t="s">
        <v>37</v>
      </c>
      <c r="Y3" s="8" t="s">
        <v>38</v>
      </c>
      <c r="Z3" s="7" t="s">
        <v>47</v>
      </c>
      <c r="AA3" s="8" t="s">
        <v>48</v>
      </c>
      <c r="AB3" s="9">
        <f t="shared" si="0"/>
        <v>8.0693500000000001E-2</v>
      </c>
    </row>
    <row r="4" spans="1:28" x14ac:dyDescent="0.35">
      <c r="A4" s="4">
        <v>4692</v>
      </c>
      <c r="B4" s="5" t="s">
        <v>28</v>
      </c>
      <c r="C4" s="6">
        <v>43578</v>
      </c>
      <c r="D4" s="7">
        <v>146</v>
      </c>
      <c r="E4" s="8" t="s">
        <v>43</v>
      </c>
      <c r="F4" s="7" t="s">
        <v>52</v>
      </c>
      <c r="G4" s="8" t="s">
        <v>53</v>
      </c>
      <c r="H4" s="7" t="str">
        <f>"000418"</f>
        <v>000418</v>
      </c>
      <c r="I4" s="6">
        <v>43488</v>
      </c>
      <c r="J4" s="7" t="str">
        <f>"000111"</f>
        <v>000111</v>
      </c>
      <c r="K4" s="6">
        <v>43502</v>
      </c>
      <c r="L4" s="7" t="str">
        <f>"000229"</f>
        <v>000229</v>
      </c>
      <c r="M4" s="6">
        <v>43509</v>
      </c>
      <c r="N4" s="7">
        <v>18</v>
      </c>
      <c r="O4" s="7" t="str">
        <f>"000703"</f>
        <v>000703</v>
      </c>
      <c r="P4" s="6">
        <v>43577</v>
      </c>
      <c r="Q4" s="9">
        <v>7.8139399999999997</v>
      </c>
      <c r="R4" s="9">
        <v>0.77229000000000003</v>
      </c>
      <c r="S4" s="9">
        <v>7.0416499999999997</v>
      </c>
      <c r="T4" s="7">
        <v>24</v>
      </c>
      <c r="U4" s="6">
        <v>43578</v>
      </c>
      <c r="V4" s="7">
        <v>9845135453</v>
      </c>
      <c r="W4" s="8" t="s">
        <v>51</v>
      </c>
      <c r="X4" s="7" t="s">
        <v>37</v>
      </c>
      <c r="Y4" s="8" t="s">
        <v>38</v>
      </c>
      <c r="Z4" s="7" t="s">
        <v>47</v>
      </c>
      <c r="AA4" s="8" t="s">
        <v>48</v>
      </c>
      <c r="AB4" s="9">
        <f t="shared" si="0"/>
        <v>7.8139399999999998E-2</v>
      </c>
    </row>
    <row r="5" spans="1:28" x14ac:dyDescent="0.35">
      <c r="A5" s="4">
        <v>4693</v>
      </c>
      <c r="B5" s="5" t="s">
        <v>28</v>
      </c>
      <c r="C5" s="6">
        <v>43580</v>
      </c>
      <c r="D5" s="7">
        <v>146</v>
      </c>
      <c r="E5" s="8" t="s">
        <v>43</v>
      </c>
      <c r="F5" s="7" t="s">
        <v>54</v>
      </c>
      <c r="G5" s="8" t="s">
        <v>55</v>
      </c>
      <c r="H5" s="7" t="str">
        <f>"000031"</f>
        <v>000031</v>
      </c>
      <c r="I5" s="6">
        <v>42934</v>
      </c>
      <c r="J5" s="7" t="str">
        <f>"000015"</f>
        <v>000015</v>
      </c>
      <c r="K5" s="6">
        <v>43595</v>
      </c>
      <c r="L5" s="7" t="str">
        <f>"000012"</f>
        <v>000012</v>
      </c>
      <c r="M5" s="6">
        <v>43595</v>
      </c>
      <c r="N5" s="7">
        <v>16</v>
      </c>
      <c r="O5" s="7" t="str">
        <f>"001839"</f>
        <v>001839</v>
      </c>
      <c r="P5" s="6">
        <v>43606</v>
      </c>
      <c r="Q5" s="9">
        <v>8.2762499999999992</v>
      </c>
      <c r="R5" s="9">
        <v>0.64788999999999997</v>
      </c>
      <c r="S5" s="9">
        <v>7.6283599999999998</v>
      </c>
      <c r="T5" s="7">
        <v>29</v>
      </c>
      <c r="U5" s="6">
        <v>43580</v>
      </c>
      <c r="V5" s="7">
        <v>0</v>
      </c>
      <c r="W5" s="8" t="s">
        <v>56</v>
      </c>
      <c r="X5" s="7" t="s">
        <v>32</v>
      </c>
      <c r="Y5" s="8" t="s">
        <v>31</v>
      </c>
      <c r="Z5" s="7" t="s">
        <v>41</v>
      </c>
      <c r="AA5" s="8" t="s">
        <v>42</v>
      </c>
      <c r="AB5" s="9">
        <f t="shared" si="0"/>
        <v>8.2762499999999989E-2</v>
      </c>
    </row>
    <row r="6" spans="1:28" x14ac:dyDescent="0.35">
      <c r="A6" s="4">
        <v>4694</v>
      </c>
      <c r="B6" s="5" t="s">
        <v>28</v>
      </c>
      <c r="C6" s="6">
        <v>43580</v>
      </c>
      <c r="D6" s="7">
        <v>146</v>
      </c>
      <c r="E6" s="8" t="s">
        <v>43</v>
      </c>
      <c r="F6" s="7" t="s">
        <v>54</v>
      </c>
      <c r="G6" s="8" t="s">
        <v>55</v>
      </c>
      <c r="H6" s="7" t="str">
        <f>"000031"</f>
        <v>000031</v>
      </c>
      <c r="I6" s="6">
        <v>42934</v>
      </c>
      <c r="J6" s="7" t="str">
        <f>"000015"</f>
        <v>000015</v>
      </c>
      <c r="K6" s="6">
        <v>43595</v>
      </c>
      <c r="L6" s="7" t="str">
        <f>"000012"</f>
        <v>000012</v>
      </c>
      <c r="M6" s="6">
        <v>43595</v>
      </c>
      <c r="N6" s="7">
        <v>16</v>
      </c>
      <c r="O6" s="7" t="str">
        <f>"001839"</f>
        <v>001839</v>
      </c>
      <c r="P6" s="6">
        <v>43606</v>
      </c>
      <c r="Q6" s="9">
        <v>12.41437</v>
      </c>
      <c r="R6" s="9">
        <v>0.97580999999999996</v>
      </c>
      <c r="S6" s="9">
        <v>11.438560000000001</v>
      </c>
      <c r="T6" s="7">
        <v>29</v>
      </c>
      <c r="U6" s="6">
        <v>43580</v>
      </c>
      <c r="V6" s="7">
        <v>0</v>
      </c>
      <c r="W6" s="8" t="s">
        <v>56</v>
      </c>
      <c r="X6" s="7" t="s">
        <v>32</v>
      </c>
      <c r="Y6" s="8" t="s">
        <v>31</v>
      </c>
      <c r="Z6" s="7" t="s">
        <v>41</v>
      </c>
      <c r="AA6" s="8" t="s">
        <v>42</v>
      </c>
      <c r="AB6" s="9">
        <f t="shared" si="0"/>
        <v>0.1241437</v>
      </c>
    </row>
    <row r="7" spans="1:28" x14ac:dyDescent="0.35">
      <c r="A7" s="4">
        <v>4695</v>
      </c>
      <c r="B7" s="5" t="s">
        <v>30</v>
      </c>
      <c r="C7" s="6">
        <v>43598</v>
      </c>
      <c r="D7" s="7">
        <v>146</v>
      </c>
      <c r="E7" s="8" t="s">
        <v>43</v>
      </c>
      <c r="F7" s="7" t="s">
        <v>57</v>
      </c>
      <c r="G7" s="8" t="s">
        <v>58</v>
      </c>
      <c r="H7" s="7" t="str">
        <f>"000168"</f>
        <v>000168</v>
      </c>
      <c r="I7" s="6">
        <v>43252</v>
      </c>
      <c r="J7" s="7" t="str">
        <f>"000130"</f>
        <v>000130</v>
      </c>
      <c r="K7" s="6">
        <v>43546</v>
      </c>
      <c r="L7" s="7" t="str">
        <f>"000251"</f>
        <v>000251</v>
      </c>
      <c r="M7" s="6">
        <v>43547</v>
      </c>
      <c r="N7" s="7">
        <v>17</v>
      </c>
      <c r="O7" s="7" t="str">
        <f>"001411"</f>
        <v>001411</v>
      </c>
      <c r="P7" s="6">
        <v>43595</v>
      </c>
      <c r="Q7" s="9">
        <v>42.827869999999997</v>
      </c>
      <c r="R7" s="9">
        <v>5.5820499999999997</v>
      </c>
      <c r="S7" s="9">
        <v>37.245820000000002</v>
      </c>
      <c r="T7" s="7">
        <v>41</v>
      </c>
      <c r="U7" s="6">
        <v>43598</v>
      </c>
      <c r="V7" s="7">
        <v>9900097758</v>
      </c>
      <c r="W7" s="8" t="s">
        <v>40</v>
      </c>
      <c r="X7" s="7" t="s">
        <v>33</v>
      </c>
      <c r="Y7" s="8" t="s">
        <v>34</v>
      </c>
      <c r="Z7" s="7" t="s">
        <v>47</v>
      </c>
      <c r="AA7" s="8" t="s">
        <v>48</v>
      </c>
      <c r="AB7" s="9">
        <f t="shared" si="0"/>
        <v>0.42827869999999996</v>
      </c>
    </row>
    <row r="8" spans="1:28" x14ac:dyDescent="0.35">
      <c r="A8" s="4">
        <v>4696</v>
      </c>
      <c r="B8" s="5" t="s">
        <v>30</v>
      </c>
      <c r="C8" s="6">
        <v>43606</v>
      </c>
      <c r="D8" s="7">
        <v>146</v>
      </c>
      <c r="E8" s="8" t="s">
        <v>43</v>
      </c>
      <c r="F8" s="7" t="s">
        <v>54</v>
      </c>
      <c r="G8" s="8" t="s">
        <v>55</v>
      </c>
      <c r="H8" s="7" t="str">
        <f>"000031"</f>
        <v>000031</v>
      </c>
      <c r="I8" s="6">
        <v>42934</v>
      </c>
      <c r="J8" s="7" t="str">
        <f>"000015"</f>
        <v>000015</v>
      </c>
      <c r="K8" s="6">
        <v>43595</v>
      </c>
      <c r="L8" s="7" t="str">
        <f>"000012"</f>
        <v>000012</v>
      </c>
      <c r="M8" s="6">
        <v>43595</v>
      </c>
      <c r="N8" s="7">
        <v>16</v>
      </c>
      <c r="O8" s="7" t="str">
        <f>"001839"</f>
        <v>001839</v>
      </c>
      <c r="P8" s="6">
        <v>43606</v>
      </c>
      <c r="Q8" s="9">
        <v>6.2071800000000001</v>
      </c>
      <c r="R8" s="9">
        <v>0.46339999999999998</v>
      </c>
      <c r="S8" s="9">
        <v>5.7437800000000001</v>
      </c>
      <c r="T8" s="7">
        <v>55</v>
      </c>
      <c r="U8" s="6">
        <v>43606</v>
      </c>
      <c r="V8" s="7">
        <v>0</v>
      </c>
      <c r="W8" s="8" t="s">
        <v>56</v>
      </c>
      <c r="X8" s="7" t="s">
        <v>32</v>
      </c>
      <c r="Y8" s="8" t="s">
        <v>31</v>
      </c>
      <c r="Z8" s="7" t="s">
        <v>41</v>
      </c>
      <c r="AA8" s="8" t="s">
        <v>42</v>
      </c>
      <c r="AB8" s="9">
        <f t="shared" si="0"/>
        <v>6.2071800000000003E-2</v>
      </c>
    </row>
    <row r="9" spans="1:28" x14ac:dyDescent="0.35">
      <c r="A9" s="4">
        <v>4697</v>
      </c>
      <c r="B9" s="5" t="s">
        <v>30</v>
      </c>
      <c r="C9" s="6">
        <v>43610</v>
      </c>
      <c r="D9" s="7">
        <v>146</v>
      </c>
      <c r="E9" s="8" t="s">
        <v>43</v>
      </c>
      <c r="F9" s="7" t="s">
        <v>59</v>
      </c>
      <c r="G9" s="8" t="s">
        <v>60</v>
      </c>
      <c r="H9" s="7" t="str">
        <f>"000476"</f>
        <v>000476</v>
      </c>
      <c r="I9" s="6">
        <v>43525</v>
      </c>
      <c r="J9" s="7" t="str">
        <f>"000119"</f>
        <v>000119</v>
      </c>
      <c r="K9" s="6">
        <v>43529</v>
      </c>
      <c r="L9" s="7" t="str">
        <f>"000019"</f>
        <v>000019</v>
      </c>
      <c r="M9" s="6">
        <v>43578</v>
      </c>
      <c r="N9" s="7">
        <v>17</v>
      </c>
      <c r="O9" s="7" t="str">
        <f>"001852"</f>
        <v>001852</v>
      </c>
      <c r="P9" s="6">
        <v>43606</v>
      </c>
      <c r="Q9" s="9">
        <v>9.9315599999999993</v>
      </c>
      <c r="R9" s="9">
        <v>1.18818</v>
      </c>
      <c r="S9" s="9">
        <v>8.7433800000000002</v>
      </c>
      <c r="T9" s="7">
        <v>58</v>
      </c>
      <c r="U9" s="6">
        <v>43610</v>
      </c>
      <c r="V9" s="7">
        <v>0</v>
      </c>
      <c r="W9" s="8" t="s">
        <v>39</v>
      </c>
      <c r="X9" s="7" t="s">
        <v>33</v>
      </c>
      <c r="Y9" s="8" t="s">
        <v>34</v>
      </c>
      <c r="Z9" s="7" t="s">
        <v>47</v>
      </c>
      <c r="AA9" s="8" t="s">
        <v>48</v>
      </c>
      <c r="AB9" s="9">
        <f t="shared" si="0"/>
        <v>9.931559999999999E-2</v>
      </c>
    </row>
    <row r="10" spans="1:28" x14ac:dyDescent="0.35">
      <c r="A10" s="4">
        <v>4698</v>
      </c>
      <c r="B10" s="5" t="s">
        <v>29</v>
      </c>
      <c r="C10" s="6">
        <v>43617</v>
      </c>
      <c r="D10" s="7">
        <v>146</v>
      </c>
      <c r="E10" s="8" t="s">
        <v>43</v>
      </c>
      <c r="F10" s="7" t="s">
        <v>61</v>
      </c>
      <c r="G10" s="8" t="s">
        <v>62</v>
      </c>
      <c r="H10" s="7" t="str">
        <f>"000419"</f>
        <v>000419</v>
      </c>
      <c r="I10" s="6">
        <v>43488</v>
      </c>
      <c r="J10" s="7" t="str">
        <f>"000115"</f>
        <v>000115</v>
      </c>
      <c r="K10" s="6">
        <v>43521</v>
      </c>
      <c r="L10" s="7" t="str">
        <f>"000253"</f>
        <v>000253</v>
      </c>
      <c r="M10" s="6">
        <v>43547</v>
      </c>
      <c r="N10" s="7">
        <v>18</v>
      </c>
      <c r="O10" s="7" t="str">
        <f>"002255"</f>
        <v>002255</v>
      </c>
      <c r="P10" s="6">
        <v>43614</v>
      </c>
      <c r="Q10" s="9">
        <v>21.676369999999999</v>
      </c>
      <c r="R10" s="9">
        <v>1.93954</v>
      </c>
      <c r="S10" s="9">
        <v>19.736830000000001</v>
      </c>
      <c r="T10" s="7">
        <v>69</v>
      </c>
      <c r="U10" s="6">
        <v>43617</v>
      </c>
      <c r="V10" s="7">
        <v>9845135453</v>
      </c>
      <c r="W10" s="8" t="s">
        <v>63</v>
      </c>
      <c r="X10" s="7" t="s">
        <v>37</v>
      </c>
      <c r="Y10" s="8" t="s">
        <v>38</v>
      </c>
      <c r="Z10" s="7" t="s">
        <v>47</v>
      </c>
      <c r="AA10" s="8" t="s">
        <v>48</v>
      </c>
      <c r="AB10" s="9">
        <v>0.21676369999999998</v>
      </c>
    </row>
    <row r="11" spans="1:28" x14ac:dyDescent="0.35">
      <c r="A11" s="4">
        <v>4699</v>
      </c>
      <c r="B11" s="5" t="s">
        <v>64</v>
      </c>
      <c r="C11" s="6">
        <v>43647</v>
      </c>
      <c r="D11" s="7">
        <v>146</v>
      </c>
      <c r="E11" s="8" t="s">
        <v>43</v>
      </c>
      <c r="F11" s="7" t="s">
        <v>65</v>
      </c>
      <c r="G11" s="10" t="s">
        <v>66</v>
      </c>
      <c r="H11" s="7" t="str">
        <f>"000087"</f>
        <v>000087</v>
      </c>
      <c r="I11" s="6">
        <v>43062</v>
      </c>
      <c r="J11" s="7" t="str">
        <f>"000059"</f>
        <v>000059</v>
      </c>
      <c r="K11" s="6">
        <v>43103</v>
      </c>
      <c r="L11" s="7" t="str">
        <f>"000123"</f>
        <v>000123</v>
      </c>
      <c r="M11" s="6">
        <v>43105</v>
      </c>
      <c r="N11" s="7">
        <v>17</v>
      </c>
      <c r="O11" s="7" t="str">
        <f>"003013"</f>
        <v>003013</v>
      </c>
      <c r="P11" s="6">
        <v>43640</v>
      </c>
      <c r="Q11" s="11">
        <v>19.356839999999998</v>
      </c>
      <c r="R11" s="11">
        <v>1.96143</v>
      </c>
      <c r="S11" s="11">
        <v>17.395409999999998</v>
      </c>
      <c r="T11" s="7">
        <v>96</v>
      </c>
      <c r="U11" s="6">
        <v>43647</v>
      </c>
      <c r="V11" s="7">
        <v>9901698462</v>
      </c>
      <c r="W11" s="10" t="s">
        <v>67</v>
      </c>
      <c r="X11" s="7" t="s">
        <v>68</v>
      </c>
      <c r="Y11" s="10" t="s">
        <v>69</v>
      </c>
      <c r="Z11" s="7" t="s">
        <v>47</v>
      </c>
      <c r="AA11" s="10" t="s">
        <v>48</v>
      </c>
      <c r="AB11" s="11">
        <f t="shared" ref="AB11:AB19" si="1">Q11/100</f>
        <v>0.19356839999999997</v>
      </c>
    </row>
    <row r="12" spans="1:28" x14ac:dyDescent="0.35">
      <c r="A12" s="4">
        <v>4700</v>
      </c>
      <c r="B12" s="5" t="s">
        <v>64</v>
      </c>
      <c r="C12" s="6">
        <v>43672</v>
      </c>
      <c r="D12" s="7">
        <v>146</v>
      </c>
      <c r="E12" s="8" t="s">
        <v>43</v>
      </c>
      <c r="F12" s="7" t="s">
        <v>54</v>
      </c>
      <c r="G12" s="10" t="s">
        <v>55</v>
      </c>
      <c r="H12" s="7" t="str">
        <f>"000031"</f>
        <v>000031</v>
      </c>
      <c r="I12" s="6">
        <v>42934</v>
      </c>
      <c r="J12" s="7" t="str">
        <f>"000190"</f>
        <v>000190</v>
      </c>
      <c r="K12" s="6">
        <v>43773</v>
      </c>
      <c r="L12" s="7" t="str">
        <f>"000190"</f>
        <v>000190</v>
      </c>
      <c r="M12" s="6">
        <v>43773</v>
      </c>
      <c r="N12" s="7">
        <v>16</v>
      </c>
      <c r="O12" s="7" t="str">
        <f>"006266"</f>
        <v>006266</v>
      </c>
      <c r="P12" s="6">
        <v>43787</v>
      </c>
      <c r="Q12" s="11">
        <v>6.2071800000000001</v>
      </c>
      <c r="R12" s="11">
        <v>0.49940000000000001</v>
      </c>
      <c r="S12" s="11">
        <v>5.7077799999999996</v>
      </c>
      <c r="T12" s="7">
        <v>129</v>
      </c>
      <c r="U12" s="6">
        <v>43672</v>
      </c>
      <c r="V12" s="7">
        <v>0</v>
      </c>
      <c r="W12" s="10" t="s">
        <v>56</v>
      </c>
      <c r="X12" s="7" t="s">
        <v>32</v>
      </c>
      <c r="Y12" s="10" t="s">
        <v>31</v>
      </c>
      <c r="Z12" s="7" t="s">
        <v>41</v>
      </c>
      <c r="AA12" s="10" t="s">
        <v>42</v>
      </c>
      <c r="AB12" s="11">
        <f t="shared" si="1"/>
        <v>6.2071800000000003E-2</v>
      </c>
    </row>
    <row r="13" spans="1:28" x14ac:dyDescent="0.35">
      <c r="A13" s="4">
        <v>4701</v>
      </c>
      <c r="B13" s="5" t="s">
        <v>64</v>
      </c>
      <c r="C13" s="6">
        <v>43672</v>
      </c>
      <c r="D13" s="7">
        <v>146</v>
      </c>
      <c r="E13" s="8" t="s">
        <v>43</v>
      </c>
      <c r="F13" s="7" t="s">
        <v>70</v>
      </c>
      <c r="G13" s="10" t="s">
        <v>71</v>
      </c>
      <c r="H13" s="7" t="str">
        <f>"000010"</f>
        <v>000010</v>
      </c>
      <c r="I13" s="6">
        <v>43529</v>
      </c>
      <c r="J13" s="7" t="str">
        <f>"000004"</f>
        <v>000004</v>
      </c>
      <c r="K13" s="6">
        <v>43655</v>
      </c>
      <c r="L13" s="7" t="str">
        <f>"000049"</f>
        <v>000049</v>
      </c>
      <c r="M13" s="6">
        <v>43656</v>
      </c>
      <c r="N13" s="7">
        <v>18</v>
      </c>
      <c r="O13" s="7" t="str">
        <f>"004089"</f>
        <v>004089</v>
      </c>
      <c r="P13" s="6">
        <v>43672</v>
      </c>
      <c r="Q13" s="11">
        <v>155.65</v>
      </c>
      <c r="R13" s="11">
        <v>8.4914799999999993</v>
      </c>
      <c r="S13" s="11">
        <v>147.15852000000001</v>
      </c>
      <c r="T13" s="7">
        <v>130</v>
      </c>
      <c r="U13" s="6">
        <v>43672</v>
      </c>
      <c r="V13" s="7">
        <v>9886078454</v>
      </c>
      <c r="W13" s="10" t="s">
        <v>72</v>
      </c>
      <c r="X13" s="7" t="s">
        <v>73</v>
      </c>
      <c r="Y13" s="10" t="s">
        <v>74</v>
      </c>
      <c r="Z13" s="7" t="s">
        <v>75</v>
      </c>
      <c r="AA13" s="10" t="s">
        <v>76</v>
      </c>
      <c r="AB13" s="11">
        <f t="shared" si="1"/>
        <v>1.5565</v>
      </c>
    </row>
    <row r="14" spans="1:28" x14ac:dyDescent="0.35">
      <c r="A14" s="4">
        <v>4702</v>
      </c>
      <c r="B14" s="5" t="s">
        <v>77</v>
      </c>
      <c r="C14" s="6">
        <v>43684</v>
      </c>
      <c r="D14" s="7">
        <v>146</v>
      </c>
      <c r="E14" s="8" t="s">
        <v>43</v>
      </c>
      <c r="F14" s="7" t="s">
        <v>78</v>
      </c>
      <c r="G14" s="10" t="s">
        <v>79</v>
      </c>
      <c r="H14" s="7" t="str">
        <f>"000150"</f>
        <v>000150</v>
      </c>
      <c r="I14" s="6">
        <v>43146</v>
      </c>
      <c r="J14" s="7" t="str">
        <f>"000072"</f>
        <v>000072</v>
      </c>
      <c r="K14" s="6">
        <v>43151</v>
      </c>
      <c r="L14" s="7" t="str">
        <f>"000145"</f>
        <v>000145</v>
      </c>
      <c r="M14" s="6">
        <v>43152</v>
      </c>
      <c r="N14" s="7">
        <v>17</v>
      </c>
      <c r="O14" s="7" t="str">
        <f>"004138"</f>
        <v>004138</v>
      </c>
      <c r="P14" s="6">
        <v>43677</v>
      </c>
      <c r="Q14" s="11">
        <v>14.424300000000001</v>
      </c>
      <c r="R14" s="11">
        <v>1.1241099999999999</v>
      </c>
      <c r="S14" s="11">
        <v>13.300190000000001</v>
      </c>
      <c r="T14" s="7">
        <v>144</v>
      </c>
      <c r="U14" s="6">
        <v>43684</v>
      </c>
      <c r="V14" s="7">
        <v>9901698462</v>
      </c>
      <c r="W14" s="10" t="s">
        <v>80</v>
      </c>
      <c r="X14" s="7" t="s">
        <v>68</v>
      </c>
      <c r="Y14" s="10" t="s">
        <v>69</v>
      </c>
      <c r="Z14" s="7" t="s">
        <v>47</v>
      </c>
      <c r="AA14" s="10" t="s">
        <v>48</v>
      </c>
      <c r="AB14" s="11">
        <f t="shared" si="1"/>
        <v>0.14424300000000001</v>
      </c>
    </row>
    <row r="15" spans="1:28" x14ac:dyDescent="0.35">
      <c r="A15" s="4">
        <v>4703</v>
      </c>
      <c r="B15" s="5" t="s">
        <v>77</v>
      </c>
      <c r="C15" s="6">
        <v>43684</v>
      </c>
      <c r="D15" s="7">
        <v>146</v>
      </c>
      <c r="E15" s="8" t="s">
        <v>43</v>
      </c>
      <c r="F15" s="7" t="s">
        <v>81</v>
      </c>
      <c r="G15" s="10" t="s">
        <v>82</v>
      </c>
      <c r="H15" s="7" t="str">
        <f>"000149"</f>
        <v>000149</v>
      </c>
      <c r="I15" s="6">
        <v>43146</v>
      </c>
      <c r="J15" s="7" t="str">
        <f>"000071"</f>
        <v>000071</v>
      </c>
      <c r="K15" s="6">
        <v>43151</v>
      </c>
      <c r="L15" s="7" t="str">
        <f>"000147"</f>
        <v>000147</v>
      </c>
      <c r="M15" s="6">
        <v>43152</v>
      </c>
      <c r="N15" s="7">
        <v>17</v>
      </c>
      <c r="O15" s="7" t="str">
        <f>"004139"</f>
        <v>004139</v>
      </c>
      <c r="P15" s="6">
        <v>43677</v>
      </c>
      <c r="Q15" s="11">
        <v>16.1448</v>
      </c>
      <c r="R15" s="11">
        <v>1.29626</v>
      </c>
      <c r="S15" s="11">
        <v>14.84854</v>
      </c>
      <c r="T15" s="7">
        <v>144</v>
      </c>
      <c r="U15" s="6">
        <v>43684</v>
      </c>
      <c r="V15" s="7">
        <v>9901698462</v>
      </c>
      <c r="W15" s="10" t="s">
        <v>83</v>
      </c>
      <c r="X15" s="7" t="s">
        <v>68</v>
      </c>
      <c r="Y15" s="10" t="s">
        <v>69</v>
      </c>
      <c r="Z15" s="7" t="s">
        <v>47</v>
      </c>
      <c r="AA15" s="10" t="s">
        <v>48</v>
      </c>
      <c r="AB15" s="11">
        <f t="shared" si="1"/>
        <v>0.16144800000000001</v>
      </c>
    </row>
    <row r="16" spans="1:28" x14ac:dyDescent="0.35">
      <c r="A16" s="4">
        <v>4704</v>
      </c>
      <c r="B16" s="5" t="s">
        <v>84</v>
      </c>
      <c r="C16" s="6">
        <v>43717</v>
      </c>
      <c r="D16" s="7">
        <v>146</v>
      </c>
      <c r="E16" s="8" t="s">
        <v>43</v>
      </c>
      <c r="F16" s="7" t="s">
        <v>85</v>
      </c>
      <c r="G16" s="10" t="s">
        <v>86</v>
      </c>
      <c r="H16" s="7" t="str">
        <f>"000453"</f>
        <v>000453</v>
      </c>
      <c r="I16" s="6">
        <v>43519</v>
      </c>
      <c r="J16" s="7" t="str">
        <f>"000030"</f>
        <v>000030</v>
      </c>
      <c r="K16" s="6">
        <v>43644</v>
      </c>
      <c r="L16" s="7" t="str">
        <f>"000068"</f>
        <v>000068</v>
      </c>
      <c r="M16" s="6">
        <v>43655</v>
      </c>
      <c r="N16" s="7">
        <v>18</v>
      </c>
      <c r="O16" s="7" t="str">
        <f>"004797"</f>
        <v>004797</v>
      </c>
      <c r="P16" s="6">
        <v>43704</v>
      </c>
      <c r="Q16" s="11">
        <v>35.664299999999997</v>
      </c>
      <c r="R16" s="11">
        <v>3.66126</v>
      </c>
      <c r="S16" s="11">
        <v>32.003039999999999</v>
      </c>
      <c r="T16" s="7">
        <v>178</v>
      </c>
      <c r="U16" s="6">
        <v>43717</v>
      </c>
      <c r="V16" s="7">
        <v>9916535298</v>
      </c>
      <c r="W16" s="10" t="s">
        <v>87</v>
      </c>
      <c r="X16" s="7" t="s">
        <v>88</v>
      </c>
      <c r="Y16" s="10" t="s">
        <v>89</v>
      </c>
      <c r="Z16" s="7" t="s">
        <v>47</v>
      </c>
      <c r="AA16" s="10" t="s">
        <v>48</v>
      </c>
      <c r="AB16" s="11">
        <f t="shared" si="1"/>
        <v>0.35664299999999999</v>
      </c>
    </row>
    <row r="17" spans="1:28" x14ac:dyDescent="0.35">
      <c r="A17" s="4">
        <v>4705</v>
      </c>
      <c r="B17" s="5" t="s">
        <v>84</v>
      </c>
      <c r="C17" s="6">
        <v>43717</v>
      </c>
      <c r="D17" s="7">
        <v>146</v>
      </c>
      <c r="E17" s="8" t="s">
        <v>43</v>
      </c>
      <c r="F17" s="7" t="s">
        <v>90</v>
      </c>
      <c r="G17" s="10" t="s">
        <v>91</v>
      </c>
      <c r="H17" s="7" t="str">
        <f>"000004"</f>
        <v>000004</v>
      </c>
      <c r="I17" s="6">
        <v>43585</v>
      </c>
      <c r="J17" s="7" t="str">
        <f>"000032"</f>
        <v>000032</v>
      </c>
      <c r="K17" s="6">
        <v>43651</v>
      </c>
      <c r="L17" s="7" t="str">
        <f>"000082"</f>
        <v>000082</v>
      </c>
      <c r="M17" s="6">
        <v>43671</v>
      </c>
      <c r="N17" s="7">
        <v>19</v>
      </c>
      <c r="O17" s="7" t="str">
        <f>"004804"</f>
        <v>004804</v>
      </c>
      <c r="P17" s="6">
        <v>43704</v>
      </c>
      <c r="Q17" s="11">
        <v>1.9346300000000001</v>
      </c>
      <c r="R17" s="11">
        <v>0.18187999999999999</v>
      </c>
      <c r="S17" s="11">
        <v>1.75275</v>
      </c>
      <c r="T17" s="7">
        <v>178</v>
      </c>
      <c r="U17" s="6">
        <v>43717</v>
      </c>
      <c r="V17" s="7">
        <v>0</v>
      </c>
      <c r="W17" s="10" t="s">
        <v>92</v>
      </c>
      <c r="X17" s="7" t="s">
        <v>93</v>
      </c>
      <c r="Y17" s="10" t="s">
        <v>94</v>
      </c>
      <c r="Z17" s="7" t="s">
        <v>47</v>
      </c>
      <c r="AA17" s="10" t="s">
        <v>48</v>
      </c>
      <c r="AB17" s="11">
        <f t="shared" si="1"/>
        <v>1.93463E-2</v>
      </c>
    </row>
    <row r="18" spans="1:28" x14ac:dyDescent="0.35">
      <c r="A18" s="4">
        <v>4706</v>
      </c>
      <c r="B18" s="5" t="s">
        <v>84</v>
      </c>
      <c r="C18" s="6">
        <v>43726</v>
      </c>
      <c r="D18" s="7">
        <v>146</v>
      </c>
      <c r="E18" s="8" t="s">
        <v>43</v>
      </c>
      <c r="F18" s="7" t="s">
        <v>95</v>
      </c>
      <c r="G18" s="10" t="s">
        <v>96</v>
      </c>
      <c r="H18" s="7" t="str">
        <f>"000005"</f>
        <v>000005</v>
      </c>
      <c r="I18" s="6">
        <v>43585</v>
      </c>
      <c r="J18" s="7" t="str">
        <f>"000033"</f>
        <v>000033</v>
      </c>
      <c r="K18" s="6">
        <v>43651</v>
      </c>
      <c r="L18" s="7" t="str">
        <f>"000083"</f>
        <v>000083</v>
      </c>
      <c r="M18" s="6">
        <v>43671</v>
      </c>
      <c r="N18" s="7">
        <v>19</v>
      </c>
      <c r="O18" s="7" t="str">
        <f>"004997"</f>
        <v>004997</v>
      </c>
      <c r="P18" s="6">
        <v>43719</v>
      </c>
      <c r="Q18" s="11">
        <v>1.87476</v>
      </c>
      <c r="R18" s="11">
        <v>0.17655000000000001</v>
      </c>
      <c r="S18" s="11">
        <v>1.69821</v>
      </c>
      <c r="T18" s="7">
        <v>191</v>
      </c>
      <c r="U18" s="6">
        <v>43726</v>
      </c>
      <c r="V18" s="7">
        <v>0</v>
      </c>
      <c r="W18" s="10" t="s">
        <v>97</v>
      </c>
      <c r="X18" s="7" t="s">
        <v>98</v>
      </c>
      <c r="Y18" s="10" t="s">
        <v>99</v>
      </c>
      <c r="Z18" s="7" t="s">
        <v>47</v>
      </c>
      <c r="AA18" s="10" t="s">
        <v>48</v>
      </c>
      <c r="AB18" s="11">
        <f t="shared" si="1"/>
        <v>1.87476E-2</v>
      </c>
    </row>
    <row r="19" spans="1:28" x14ac:dyDescent="0.35">
      <c r="A19" s="4">
        <v>4707</v>
      </c>
      <c r="B19" s="5" t="s">
        <v>84</v>
      </c>
      <c r="C19" s="6">
        <v>43729</v>
      </c>
      <c r="D19" s="7">
        <v>146</v>
      </c>
      <c r="E19" s="8" t="s">
        <v>43</v>
      </c>
      <c r="F19" s="7" t="s">
        <v>100</v>
      </c>
      <c r="G19" s="10" t="s">
        <v>101</v>
      </c>
      <c r="H19" s="7" t="str">
        <f>"000135"</f>
        <v>000135</v>
      </c>
      <c r="I19" s="6">
        <v>43132</v>
      </c>
      <c r="J19" s="7" t="str">
        <f>"000087"</f>
        <v>000087</v>
      </c>
      <c r="K19" s="6">
        <v>42613</v>
      </c>
      <c r="L19" s="7" t="str">
        <f>"000187"</f>
        <v>000187</v>
      </c>
      <c r="M19" s="6">
        <v>42613</v>
      </c>
      <c r="N19" s="7">
        <v>16</v>
      </c>
      <c r="O19" s="7" t="str">
        <f>"004920"</f>
        <v>004920</v>
      </c>
      <c r="P19" s="6">
        <v>43711</v>
      </c>
      <c r="Q19" s="11">
        <v>10.84869</v>
      </c>
      <c r="R19" s="11">
        <v>1.6127</v>
      </c>
      <c r="S19" s="11">
        <v>9.2359899999999993</v>
      </c>
      <c r="T19" s="7">
        <v>196</v>
      </c>
      <c r="U19" s="6">
        <v>43729</v>
      </c>
      <c r="V19" s="7">
        <v>9740000020</v>
      </c>
      <c r="W19" s="10" t="s">
        <v>102</v>
      </c>
      <c r="X19" s="7" t="s">
        <v>68</v>
      </c>
      <c r="Y19" s="10" t="s">
        <v>69</v>
      </c>
      <c r="Z19" s="7" t="s">
        <v>47</v>
      </c>
      <c r="AA19" s="10" t="s">
        <v>48</v>
      </c>
      <c r="AB19" s="11">
        <f t="shared" si="1"/>
        <v>0.1084869</v>
      </c>
    </row>
    <row r="20" spans="1:28" x14ac:dyDescent="0.35">
      <c r="A20" s="4">
        <v>4708</v>
      </c>
      <c r="B20" s="5" t="s">
        <v>103</v>
      </c>
      <c r="C20" s="6">
        <v>43752</v>
      </c>
      <c r="D20" s="4">
        <v>146</v>
      </c>
      <c r="E20" s="8" t="s">
        <v>43</v>
      </c>
      <c r="F20" s="7" t="s">
        <v>104</v>
      </c>
      <c r="G20" s="8" t="s">
        <v>105</v>
      </c>
      <c r="H20" s="7" t="str">
        <f>"000522"</f>
        <v>000522</v>
      </c>
      <c r="I20" s="6">
        <v>43533</v>
      </c>
      <c r="J20" s="7" t="str">
        <f>"000043"</f>
        <v>000043</v>
      </c>
      <c r="K20" s="6">
        <v>43679</v>
      </c>
      <c r="L20" s="7" t="str">
        <f>"000100"</f>
        <v>000100</v>
      </c>
      <c r="M20" s="6">
        <v>43693</v>
      </c>
      <c r="N20" s="7">
        <v>19</v>
      </c>
      <c r="O20" s="7" t="str">
        <f>"005470"</f>
        <v>005470</v>
      </c>
      <c r="P20" s="6">
        <v>43739</v>
      </c>
      <c r="Q20" s="9">
        <v>9.2024799999999995</v>
      </c>
      <c r="R20" s="9">
        <v>0.33239999999999997</v>
      </c>
      <c r="S20" s="9">
        <v>8.8700799999999997</v>
      </c>
      <c r="T20" s="7">
        <v>13</v>
      </c>
      <c r="U20" s="6">
        <v>43752</v>
      </c>
      <c r="V20" s="7">
        <v>9845135453</v>
      </c>
      <c r="W20" s="8" t="s">
        <v>106</v>
      </c>
      <c r="X20" s="7" t="s">
        <v>37</v>
      </c>
      <c r="Y20" s="8" t="s">
        <v>38</v>
      </c>
      <c r="Z20" s="7" t="s">
        <v>47</v>
      </c>
      <c r="AA20" s="8" t="s">
        <v>48</v>
      </c>
      <c r="AB20" s="9">
        <v>9.202479999999999E-2</v>
      </c>
    </row>
    <row r="21" spans="1:28" x14ac:dyDescent="0.35">
      <c r="A21" s="4">
        <v>4709</v>
      </c>
      <c r="B21" s="5" t="s">
        <v>107</v>
      </c>
      <c r="C21" s="6">
        <v>43789</v>
      </c>
      <c r="D21" s="4">
        <v>146</v>
      </c>
      <c r="E21" s="8" t="s">
        <v>43</v>
      </c>
      <c r="F21" s="7" t="s">
        <v>54</v>
      </c>
      <c r="G21" s="8" t="s">
        <v>55</v>
      </c>
      <c r="H21" s="7" t="str">
        <f>"000031"</f>
        <v>000031</v>
      </c>
      <c r="I21" s="6">
        <v>42934</v>
      </c>
      <c r="J21" s="7" t="str">
        <f>"000190"</f>
        <v>000190</v>
      </c>
      <c r="K21" s="6">
        <v>43773</v>
      </c>
      <c r="L21" s="7" t="str">
        <f>"000190"</f>
        <v>000190</v>
      </c>
      <c r="M21" s="6">
        <v>43773</v>
      </c>
      <c r="N21" s="7">
        <v>16</v>
      </c>
      <c r="O21" s="7" t="str">
        <f>"006266"</f>
        <v>006266</v>
      </c>
      <c r="P21" s="6">
        <v>43787</v>
      </c>
      <c r="Q21" s="9">
        <v>6.2071800000000001</v>
      </c>
      <c r="R21" s="9">
        <v>0.49940000000000001</v>
      </c>
      <c r="S21" s="9">
        <v>5.7077799999999996</v>
      </c>
      <c r="T21" s="7">
        <v>13</v>
      </c>
      <c r="U21" s="6">
        <v>43789</v>
      </c>
      <c r="V21" s="7">
        <v>0</v>
      </c>
      <c r="W21" s="8" t="s">
        <v>56</v>
      </c>
      <c r="X21" s="7" t="s">
        <v>32</v>
      </c>
      <c r="Y21" s="8" t="s">
        <v>31</v>
      </c>
      <c r="Z21" s="7" t="s">
        <v>41</v>
      </c>
      <c r="AA21" s="8" t="s">
        <v>42</v>
      </c>
      <c r="AB21" s="9">
        <v>6.2071800000000003E-2</v>
      </c>
    </row>
    <row r="22" spans="1:28" x14ac:dyDescent="0.35">
      <c r="A22" s="4">
        <v>4710</v>
      </c>
      <c r="B22" s="5" t="s">
        <v>108</v>
      </c>
      <c r="C22" s="6">
        <v>43801</v>
      </c>
      <c r="D22" s="4">
        <v>146</v>
      </c>
      <c r="E22" s="8" t="s">
        <v>43</v>
      </c>
      <c r="F22" s="7" t="s">
        <v>109</v>
      </c>
      <c r="G22" s="8" t="s">
        <v>110</v>
      </c>
      <c r="H22" s="7" t="str">
        <f>"000323"</f>
        <v>000323</v>
      </c>
      <c r="I22" s="6">
        <v>43438</v>
      </c>
      <c r="J22" s="7" t="str">
        <f>"000066"</f>
        <v>000066</v>
      </c>
      <c r="K22" s="6">
        <v>43756</v>
      </c>
      <c r="L22" s="7" t="str">
        <f>"000135"</f>
        <v>000135</v>
      </c>
      <c r="M22" s="6">
        <v>43768</v>
      </c>
      <c r="N22" s="7">
        <v>17</v>
      </c>
      <c r="O22" s="7" t="str">
        <f>"006428"</f>
        <v>006428</v>
      </c>
      <c r="P22" s="6">
        <v>43795</v>
      </c>
      <c r="Q22" s="9">
        <v>6.3290100000000002</v>
      </c>
      <c r="R22" s="9">
        <v>0.57235999999999998</v>
      </c>
      <c r="S22" s="9">
        <v>5.7566499999999996</v>
      </c>
      <c r="T22" s="7">
        <v>13</v>
      </c>
      <c r="U22" s="6">
        <v>43801</v>
      </c>
      <c r="V22" s="7">
        <v>9845135453</v>
      </c>
      <c r="W22" s="8" t="s">
        <v>63</v>
      </c>
      <c r="X22" s="7" t="s">
        <v>33</v>
      </c>
      <c r="Y22" s="8" t="s">
        <v>34</v>
      </c>
      <c r="Z22" s="7" t="s">
        <v>47</v>
      </c>
      <c r="AA22" s="8" t="s">
        <v>48</v>
      </c>
      <c r="AB22" s="9">
        <v>6.3290100000000002E-2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2020-01-30T06:46:12Z</dcterms:modified>
</cp:coreProperties>
</file>