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Contractor Bill Payment (Bill Register) Q1 Q2 Q3\"/>
    </mc:Choice>
  </mc:AlternateContent>
  <bookViews>
    <workbookView xWindow="0" yWindow="0" windowWidth="11790" windowHeight="5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7" i="1" l="1"/>
  <c r="L27" i="1"/>
  <c r="J27" i="1"/>
  <c r="H27" i="1"/>
  <c r="O26" i="1"/>
  <c r="L26" i="1"/>
  <c r="J26" i="1"/>
  <c r="H26" i="1"/>
  <c r="O25" i="1"/>
  <c r="L25" i="1"/>
  <c r="J25" i="1"/>
  <c r="H25" i="1"/>
  <c r="O24" i="1"/>
  <c r="L24" i="1"/>
  <c r="J24" i="1"/>
  <c r="H24" i="1"/>
  <c r="O23" i="1"/>
  <c r="L23" i="1"/>
  <c r="J23" i="1"/>
  <c r="H23" i="1"/>
  <c r="O22" i="1"/>
  <c r="L22" i="1"/>
  <c r="J22" i="1"/>
  <c r="H22" i="1"/>
  <c r="O21" i="1"/>
  <c r="L21" i="1"/>
  <c r="J21" i="1"/>
  <c r="H21" i="1"/>
  <c r="O20" i="1"/>
  <c r="L20" i="1"/>
  <c r="J20" i="1"/>
  <c r="H20" i="1"/>
  <c r="AB19" i="1"/>
  <c r="O19" i="1"/>
  <c r="L19" i="1"/>
  <c r="J19" i="1"/>
  <c r="H19" i="1"/>
  <c r="AB18" i="1"/>
  <c r="O18" i="1"/>
  <c r="L18" i="1"/>
  <c r="J18" i="1"/>
  <c r="H18" i="1"/>
  <c r="AB17" i="1"/>
  <c r="O17" i="1"/>
  <c r="L17" i="1"/>
  <c r="J17" i="1"/>
  <c r="H17" i="1"/>
  <c r="AB16" i="1"/>
  <c r="O16" i="1"/>
  <c r="L16" i="1"/>
  <c r="J16" i="1"/>
  <c r="H16" i="1"/>
  <c r="AB15" i="1"/>
  <c r="O15" i="1"/>
  <c r="L15" i="1"/>
  <c r="J15" i="1"/>
  <c r="H15" i="1"/>
  <c r="AB14" i="1"/>
  <c r="O14" i="1"/>
  <c r="L14" i="1"/>
  <c r="J14" i="1"/>
  <c r="H14" i="1"/>
  <c r="AB13" i="1"/>
  <c r="O13" i="1"/>
  <c r="L13" i="1"/>
  <c r="J13" i="1"/>
  <c r="H13" i="1"/>
  <c r="AB12" i="1"/>
  <c r="O12" i="1"/>
  <c r="L12" i="1"/>
  <c r="J12" i="1"/>
  <c r="H12" i="1"/>
  <c r="O11" i="1"/>
  <c r="L11" i="1"/>
  <c r="J11" i="1"/>
  <c r="H11" i="1"/>
  <c r="O10" i="1"/>
  <c r="L10" i="1"/>
  <c r="J10" i="1"/>
  <c r="H10" i="1"/>
  <c r="O9" i="1"/>
  <c r="L9" i="1"/>
  <c r="J9" i="1"/>
  <c r="H9" i="1"/>
  <c r="O8" i="1"/>
  <c r="L8" i="1"/>
  <c r="J8" i="1"/>
  <c r="H8" i="1"/>
  <c r="AB7" i="1"/>
  <c r="O7" i="1"/>
  <c r="L7" i="1"/>
  <c r="J7" i="1"/>
  <c r="H7" i="1"/>
  <c r="AB6" i="1"/>
  <c r="O6" i="1"/>
  <c r="L6" i="1"/>
  <c r="J6" i="1"/>
  <c r="H6" i="1"/>
  <c r="AB5" i="1"/>
  <c r="O5" i="1"/>
  <c r="L5" i="1"/>
  <c r="J5" i="1"/>
  <c r="H5" i="1"/>
  <c r="AB4" i="1"/>
  <c r="O4" i="1"/>
  <c r="L4" i="1"/>
  <c r="J4" i="1"/>
  <c r="H4" i="1"/>
  <c r="AB3" i="1"/>
  <c r="O3" i="1"/>
  <c r="L3" i="1"/>
  <c r="J3" i="1"/>
  <c r="H3" i="1"/>
  <c r="AB2" i="1"/>
  <c r="O2" i="1"/>
  <c r="L2" i="1"/>
  <c r="J2" i="1"/>
  <c r="H2" i="1"/>
</calcChain>
</file>

<file path=xl/sharedStrings.xml><?xml version="1.0" encoding="utf-8"?>
<sst xmlns="http://schemas.openxmlformats.org/spreadsheetml/2006/main" count="262" uniqueCount="132">
  <si>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</si>
  <si>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</si>
  <si>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</si>
  <si>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</si>
  <si>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</si>
  <si>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</si>
  <si>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</si>
  <si>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</si>
  <si>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</si>
  <si>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</si>
  <si>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</si>
  <si>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</si>
  <si>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</si>
  <si>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</si>
  <si>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</si>
  <si>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</si>
  <si>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</si>
  <si>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</si>
  <si>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</si>
  <si>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</si>
  <si>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</si>
  <si>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</si>
  <si>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</si>
  <si>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</si>
  <si>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</si>
  <si>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</si>
  <si>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</si>
  <si>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</si>
  <si>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</si>
  <si>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June</t>
  </si>
  <si>
    <t>P1771</t>
  </si>
  <si>
    <t>Zone Works - POW Works</t>
  </si>
  <si>
    <t>May</t>
  </si>
  <si>
    <t>P3296</t>
  </si>
  <si>
    <t>14th Finance Commission Works - Road and Footpath Maintenance</t>
  </si>
  <si>
    <t>M and R to Street Lights - Replacement of Burnt Bulbs etc. (Package)</t>
  </si>
  <si>
    <t>P0300</t>
  </si>
  <si>
    <t>P3293</t>
  </si>
  <si>
    <t>14th Finance Commission Works - Drinking Water</t>
  </si>
  <si>
    <t>P3291</t>
  </si>
  <si>
    <t>14th Fin  -Maintenance of Cremotorium, Burial Grounds</t>
  </si>
  <si>
    <t>P3075</t>
  </si>
  <si>
    <t>Special comprehensive development works in Bangalore city (Bangalore city in charge Minister Discretionary Grants)</t>
  </si>
  <si>
    <t>P1802</t>
  </si>
  <si>
    <t>Water Supply New Areas</t>
  </si>
  <si>
    <t>ddo258</t>
  </si>
  <si>
    <t xml:space="preserve"> Executive Engineer Electrical South Zone</t>
  </si>
  <si>
    <t>ddo422</t>
  </si>
  <si>
    <t xml:space="preserve"> Executive Engineer Project - South Zone</t>
  </si>
  <si>
    <t>Adugodi</t>
  </si>
  <si>
    <t>147-18-000029</t>
  </si>
  <si>
    <t>Providing Drinking water supply at A K Colony and surrounding area in Adugodi ward no 147</t>
  </si>
  <si>
    <t>Sri. M Kumar</t>
  </si>
  <si>
    <t>ddo421</t>
  </si>
  <si>
    <t xml:space="preserve"> Assistant Executive Engineer Koramangala South Zone</t>
  </si>
  <si>
    <t>147-16-000001</t>
  </si>
  <si>
    <t>Operation and Maintenance of Street Lighting System in Ward No.147 and 148 Package S-25 of South Zone</t>
  </si>
  <si>
    <t>M/s. Sathya Enterprises</t>
  </si>
  <si>
    <t>147-18-000032</t>
  </si>
  <si>
    <t>Providing desiliting of Drains and Providing missing slabs to Drains and other Improvements of footpath at Adugodi ward no 147</t>
  </si>
  <si>
    <t>M Ragunandan</t>
  </si>
  <si>
    <t>147-15-000012</t>
  </si>
  <si>
    <t>Improvements to Kasamba Park in CAR South of Ward no 147 Adugodi</t>
  </si>
  <si>
    <t>A N Prakash</t>
  </si>
  <si>
    <t>147-17-000028</t>
  </si>
  <si>
    <t>Repainting of old name boards and Providing new name boards and others works in ward No.147 Adugodi</t>
  </si>
  <si>
    <t>Sri. Murali Mohan</t>
  </si>
  <si>
    <t>147-12-000042</t>
  </si>
  <si>
    <t>Sinking energing and Commissioning including pipeline and ecection of mini water tank for the new borewells at 8th block koramangala  in ward 147</t>
  </si>
  <si>
    <t>R Jagadish</t>
  </si>
  <si>
    <t>147-15-000038</t>
  </si>
  <si>
    <t xml:space="preserve">Improvements to drain for 1st E main road 8th block and Surrounding area in ward no 147 Adugodi  </t>
  </si>
  <si>
    <t>Sri. Kalegowda S K</t>
  </si>
  <si>
    <t>147-17-000024</t>
  </si>
  <si>
    <t>Constrcution of culverts and Improvements to drain at A.K.colony and 8th block in ward No.147 Adugodi</t>
  </si>
  <si>
    <t>147-18-000010</t>
  </si>
  <si>
    <t>Maintenance of Cremotoriams in ward No.147 Adugodi</t>
  </si>
  <si>
    <t>Sri K M Jagadish</t>
  </si>
  <si>
    <t>July</t>
  </si>
  <si>
    <t>147-17-000026</t>
  </si>
  <si>
    <t>Improvements to drain to 2nd D main road at 8th block and surrounding areas in ward No.147 Adugodi</t>
  </si>
  <si>
    <t>Narayana A</t>
  </si>
  <si>
    <t>147-18-000014</t>
  </si>
  <si>
    <t xml:space="preserve">Digging of new borewell and providing water supply Pipeline in Ward No:147 Adugodi </t>
  </si>
  <si>
    <t>Sri. Narasimha N</t>
  </si>
  <si>
    <t>147-17-000019</t>
  </si>
  <si>
    <t>Construction of Toilet Block BBMP Maternity Hospital Adugodi main road in ward no 147 Adugodi</t>
  </si>
  <si>
    <t>Sri. Gnanendra Reddy</t>
  </si>
  <si>
    <t>P3110</t>
  </si>
  <si>
    <t>14th Finance Commission Grant Works</t>
  </si>
  <si>
    <t>August</t>
  </si>
  <si>
    <t>September</t>
  </si>
  <si>
    <t>147-18-000012</t>
  </si>
  <si>
    <t xml:space="preserve">Maintenance of BBMP Commercial Office building in ward No.147 Adugodi </t>
  </si>
  <si>
    <t>Sri R M Ravi</t>
  </si>
  <si>
    <t>14th Fin -Maintenance of Cremotorium, Burial Grounds</t>
  </si>
  <si>
    <t>147-19-000014</t>
  </si>
  <si>
    <t>Digging New Borewells in Adugodi in ward no.147 Adugodi</t>
  </si>
  <si>
    <t>Sri. Y H Krishna</t>
  </si>
  <si>
    <t>147-19-000013</t>
  </si>
  <si>
    <t>Digging New Borewells in Rajenranagara Slum in ward no.147 Adugodi</t>
  </si>
  <si>
    <t>Sri Y H Krishna</t>
  </si>
  <si>
    <t>October</t>
  </si>
  <si>
    <t>147-17-000020</t>
  </si>
  <si>
    <t>Annual Maintainance work for the year 2016-17 in ward No.147(Adugodi)</t>
  </si>
  <si>
    <t>Sri. Patel B</t>
  </si>
  <si>
    <t>147-16-000029</t>
  </si>
  <si>
    <t>Improvements to drian at Rajendranagar in ward no 147 Adugodi</t>
  </si>
  <si>
    <t>Sri. Ramareddy Peddappa Reddy Mahesh Kumar</t>
  </si>
  <si>
    <t>P1878</t>
  </si>
  <si>
    <t>18per - Works (Bhagyajyothi, Sooru / Neeru Yojane and General) (54 Lakhs / New Wards)</t>
  </si>
  <si>
    <t>147-17-000070</t>
  </si>
  <si>
    <t>Improvements to Govt School at KSRP quarters in Ward No.147 Adugodi</t>
  </si>
  <si>
    <t>Sri. Gopinath Reddy T</t>
  </si>
  <si>
    <t>P2959</t>
  </si>
  <si>
    <t>Comprehensive Development of Siillover works in BTM Layout Constituency</t>
  </si>
  <si>
    <t>November</t>
  </si>
  <si>
    <t>147-18-000023</t>
  </si>
  <si>
    <t xml:space="preserve">Providing RO Plant in 8th block Koramangala in Ward No:147 Adugodi </t>
  </si>
  <si>
    <t>Sri. R Govindaraju</t>
  </si>
  <si>
    <t>December</t>
  </si>
  <si>
    <t>147-18-000013</t>
  </si>
  <si>
    <t xml:space="preserve">Construction of Anganwadi Building in Rajendra Nagara in Ward No 147 Adugodi </t>
  </si>
  <si>
    <t>Lakshman Pujari</t>
  </si>
  <si>
    <t>P3292</t>
  </si>
  <si>
    <t>14th Finance Commission Works - Community Property Maintenance (including Parks)</t>
  </si>
  <si>
    <t>147-17-000071</t>
  </si>
  <si>
    <t>Maintenance and repairs to BBMP buildings in Ward No.147 Adugodi</t>
  </si>
  <si>
    <t>Sri. V T Shanak Narayana Reddy</t>
  </si>
  <si>
    <t>147-15-000042</t>
  </si>
  <si>
    <t xml:space="preserve">Improvements to drain opp. To C A R (South) Parade Ground at Police Quarters surrounding area in ward no 147 Adugodi </t>
  </si>
  <si>
    <t>Sri. Ramaraju Purushothama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</si>
</sst>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7"/>
  <sheetViews>
    <sheetView tabSelected="1" workbookViewId="0">
      <selection activeCell="A2" sqref="A2:XFD27"/>
    </sheetView>
  </sheetViews>
  <sheetFormatPr defaultRowHeight="14.5" x14ac:dyDescent="0.35"/>
  <cols>
    <col min="1" max="1" width="5" bestFit="1" customWidth="1"/>
    <col min="2" max="2" width="6.26953125" bestFit="1" customWidth="1"/>
    <col min="3" max="3" width="9.54296875" bestFit="1" customWidth="1"/>
    <col min="5" max="5" width="16.26953125" bestFit="1" customWidth="1"/>
    <col min="6" max="6" width="13.26953125" bestFit="1" customWidth="1"/>
    <col min="7" max="7" width="31.81640625" customWidth="1"/>
    <col min="16" max="16" width="9.54296875" bestFit="1" customWidth="1"/>
    <col min="21" max="21" width="9.54296875" bestFit="1" customWidth="1"/>
    <col min="27" max="27" width="16.81640625" customWidth="1"/>
  </cols>
  <sheetData>
    <row r="1" spans="1:28" s="3" customFormat="1" ht="24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28" x14ac:dyDescent="0.35">
      <c r="A2" s="4">
        <v>4711</v>
      </c>
      <c r="B2" s="5" t="s">
        <v>28</v>
      </c>
      <c r="C2" s="6">
        <v>43566</v>
      </c>
      <c r="D2" s="7">
        <v>147</v>
      </c>
      <c r="E2" s="8" t="s">
        <v>49</v>
      </c>
      <c r="F2" s="7" t="s">
        <v>50</v>
      </c>
      <c r="G2" s="8" t="s">
        <v>51</v>
      </c>
      <c r="H2" s="7" t="str">
        <f>"000341"</f>
        <v>000341</v>
      </c>
      <c r="I2" s="6">
        <v>43447</v>
      </c>
      <c r="J2" s="7" t="str">
        <f>"000134"</f>
        <v>000134</v>
      </c>
      <c r="K2" s="6">
        <v>43509</v>
      </c>
      <c r="L2" s="7" t="str">
        <f>"000243"</f>
        <v>000243</v>
      </c>
      <c r="M2" s="6">
        <v>43526</v>
      </c>
      <c r="N2" s="7">
        <v>18</v>
      </c>
      <c r="O2" s="7" t="str">
        <f>"000313"</f>
        <v>000313</v>
      </c>
      <c r="P2" s="6">
        <v>43565</v>
      </c>
      <c r="Q2" s="9">
        <v>18.345490000000002</v>
      </c>
      <c r="R2" s="9">
        <v>0.89281999999999995</v>
      </c>
      <c r="S2" s="9">
        <v>17.452670000000001</v>
      </c>
      <c r="T2" s="7">
        <v>16</v>
      </c>
      <c r="U2" s="6">
        <v>43566</v>
      </c>
      <c r="V2" s="7">
        <v>8095570820</v>
      </c>
      <c r="W2" s="8" t="s">
        <v>52</v>
      </c>
      <c r="X2" s="7" t="s">
        <v>37</v>
      </c>
      <c r="Y2" s="8" t="s">
        <v>38</v>
      </c>
      <c r="Z2" s="7" t="s">
        <v>53</v>
      </c>
      <c r="AA2" s="8" t="s">
        <v>54</v>
      </c>
      <c r="AB2" s="9">
        <f t="shared" ref="AB2:AB7" si="0">Q2/100</f>
        <v>0.1834549</v>
      </c>
    </row>
    <row r="3" spans="1:28" x14ac:dyDescent="0.35">
      <c r="A3" s="4">
        <v>4712</v>
      </c>
      <c r="B3" s="5" t="s">
        <v>28</v>
      </c>
      <c r="C3" s="6">
        <v>43575</v>
      </c>
      <c r="D3" s="7">
        <v>147</v>
      </c>
      <c r="E3" s="8" t="s">
        <v>49</v>
      </c>
      <c r="F3" s="7" t="s">
        <v>55</v>
      </c>
      <c r="G3" s="8" t="s">
        <v>56</v>
      </c>
      <c r="H3" s="7" t="str">
        <f>"000033"</f>
        <v>000033</v>
      </c>
      <c r="I3" s="6">
        <v>42934</v>
      </c>
      <c r="J3" s="7" t="str">
        <f>"000021"</f>
        <v>000021</v>
      </c>
      <c r="K3" s="6">
        <v>43595</v>
      </c>
      <c r="L3" s="7" t="str">
        <f>"000023"</f>
        <v>000023</v>
      </c>
      <c r="M3" s="6">
        <v>43595</v>
      </c>
      <c r="N3" s="7">
        <v>16</v>
      </c>
      <c r="O3" s="7" t="str">
        <f>""</f>
        <v/>
      </c>
      <c r="P3" s="6"/>
      <c r="Q3" s="9">
        <v>28.77918</v>
      </c>
      <c r="R3" s="9">
        <v>2.1866400000000001</v>
      </c>
      <c r="S3" s="9">
        <v>26.59254</v>
      </c>
      <c r="T3" s="7">
        <v>20</v>
      </c>
      <c r="U3" s="6">
        <v>43575</v>
      </c>
      <c r="V3" s="7">
        <v>0</v>
      </c>
      <c r="W3" s="8" t="s">
        <v>57</v>
      </c>
      <c r="X3" s="7" t="s">
        <v>36</v>
      </c>
      <c r="Y3" s="8" t="s">
        <v>35</v>
      </c>
      <c r="Z3" s="7" t="s">
        <v>45</v>
      </c>
      <c r="AA3" s="8" t="s">
        <v>46</v>
      </c>
      <c r="AB3" s="9">
        <f t="shared" si="0"/>
        <v>0.28779179999999999</v>
      </c>
    </row>
    <row r="4" spans="1:28" x14ac:dyDescent="0.35">
      <c r="A4" s="4">
        <v>4713</v>
      </c>
      <c r="B4" s="5" t="s">
        <v>28</v>
      </c>
      <c r="C4" s="6">
        <v>43580</v>
      </c>
      <c r="D4" s="7">
        <v>147</v>
      </c>
      <c r="E4" s="8" t="s">
        <v>49</v>
      </c>
      <c r="F4" s="7" t="s">
        <v>55</v>
      </c>
      <c r="G4" s="8" t="s">
        <v>56</v>
      </c>
      <c r="H4" s="7" t="str">
        <f>"000033"</f>
        <v>000033</v>
      </c>
      <c r="I4" s="6">
        <v>42934</v>
      </c>
      <c r="J4" s="7" t="str">
        <f>"000021"</f>
        <v>000021</v>
      </c>
      <c r="K4" s="6">
        <v>43595</v>
      </c>
      <c r="L4" s="7" t="str">
        <f>"000023"</f>
        <v>000023</v>
      </c>
      <c r="M4" s="6">
        <v>43595</v>
      </c>
      <c r="N4" s="7">
        <v>16</v>
      </c>
      <c r="O4" s="7" t="str">
        <f>""</f>
        <v/>
      </c>
      <c r="P4" s="6"/>
      <c r="Q4" s="9">
        <v>4.7965299999999997</v>
      </c>
      <c r="R4" s="9">
        <v>0.35428999999999999</v>
      </c>
      <c r="S4" s="9">
        <v>4.44224</v>
      </c>
      <c r="T4" s="7">
        <v>29</v>
      </c>
      <c r="U4" s="6">
        <v>43580</v>
      </c>
      <c r="V4" s="7">
        <v>0</v>
      </c>
      <c r="W4" s="8" t="s">
        <v>57</v>
      </c>
      <c r="X4" s="7" t="s">
        <v>36</v>
      </c>
      <c r="Y4" s="8" t="s">
        <v>35</v>
      </c>
      <c r="Z4" s="7" t="s">
        <v>45</v>
      </c>
      <c r="AA4" s="8" t="s">
        <v>46</v>
      </c>
      <c r="AB4" s="9">
        <f t="shared" si="0"/>
        <v>4.7965299999999995E-2</v>
      </c>
    </row>
    <row r="5" spans="1:28" x14ac:dyDescent="0.35">
      <c r="A5" s="4">
        <v>4714</v>
      </c>
      <c r="B5" s="5" t="s">
        <v>32</v>
      </c>
      <c r="C5" s="6">
        <v>43600</v>
      </c>
      <c r="D5" s="7">
        <v>147</v>
      </c>
      <c r="E5" s="8" t="s">
        <v>49</v>
      </c>
      <c r="F5" s="7" t="s">
        <v>58</v>
      </c>
      <c r="G5" s="8" t="s">
        <v>59</v>
      </c>
      <c r="H5" s="7" t="str">
        <f>"000368"</f>
        <v>000368</v>
      </c>
      <c r="I5" s="6">
        <v>43468</v>
      </c>
      <c r="J5" s="7" t="str">
        <f>"000001"</f>
        <v>000001</v>
      </c>
      <c r="K5" s="6">
        <v>43559</v>
      </c>
      <c r="L5" s="7" t="str">
        <f>"000002"</f>
        <v>000002</v>
      </c>
      <c r="M5" s="6">
        <v>43559</v>
      </c>
      <c r="N5" s="7">
        <v>18</v>
      </c>
      <c r="O5" s="7" t="str">
        <f>"001579"</f>
        <v>001579</v>
      </c>
      <c r="P5" s="6">
        <v>43600</v>
      </c>
      <c r="Q5" s="9">
        <v>13.88691</v>
      </c>
      <c r="R5" s="9">
        <v>1.3639300000000001</v>
      </c>
      <c r="S5" s="9">
        <v>12.52298</v>
      </c>
      <c r="T5" s="7">
        <v>46</v>
      </c>
      <c r="U5" s="6">
        <v>43600</v>
      </c>
      <c r="V5" s="7">
        <v>9741940674</v>
      </c>
      <c r="W5" s="8" t="s">
        <v>60</v>
      </c>
      <c r="X5" s="7" t="s">
        <v>33</v>
      </c>
      <c r="Y5" s="8" t="s">
        <v>34</v>
      </c>
      <c r="Z5" s="7" t="s">
        <v>53</v>
      </c>
      <c r="AA5" s="8" t="s">
        <v>54</v>
      </c>
      <c r="AB5" s="9">
        <f t="shared" si="0"/>
        <v>0.1388691</v>
      </c>
    </row>
    <row r="6" spans="1:28" x14ac:dyDescent="0.35">
      <c r="A6" s="4">
        <v>4715</v>
      </c>
      <c r="B6" s="5" t="s">
        <v>32</v>
      </c>
      <c r="C6" s="6">
        <v>43615</v>
      </c>
      <c r="D6" s="7">
        <v>147</v>
      </c>
      <c r="E6" s="8" t="s">
        <v>49</v>
      </c>
      <c r="F6" s="7" t="s">
        <v>61</v>
      </c>
      <c r="G6" s="8" t="s">
        <v>62</v>
      </c>
      <c r="H6" s="7" t="str">
        <f>"00 120"</f>
        <v>00 120</v>
      </c>
      <c r="I6" s="6">
        <v>42089</v>
      </c>
      <c r="J6" s="7" t="str">
        <f>"000015"</f>
        <v>000015</v>
      </c>
      <c r="K6" s="6">
        <v>43059</v>
      </c>
      <c r="L6" s="7" t="str">
        <f>"000022"</f>
        <v>000022</v>
      </c>
      <c r="M6" s="6">
        <v>43064</v>
      </c>
      <c r="N6" s="7">
        <v>15</v>
      </c>
      <c r="O6" s="7" t="str">
        <f>"002192"</f>
        <v>002192</v>
      </c>
      <c r="P6" s="6">
        <v>43613</v>
      </c>
      <c r="Q6" s="9">
        <v>5.9372499999999997</v>
      </c>
      <c r="R6" s="9">
        <v>0.69891999999999999</v>
      </c>
      <c r="S6" s="9">
        <v>5.2383300000000004</v>
      </c>
      <c r="T6" s="7">
        <v>65</v>
      </c>
      <c r="U6" s="6">
        <v>43615</v>
      </c>
      <c r="V6" s="7">
        <v>9972765711</v>
      </c>
      <c r="W6" s="8" t="s">
        <v>63</v>
      </c>
      <c r="X6" s="7" t="s">
        <v>41</v>
      </c>
      <c r="Y6" s="8" t="s">
        <v>42</v>
      </c>
      <c r="Z6" s="7" t="s">
        <v>47</v>
      </c>
      <c r="AA6" s="8" t="s">
        <v>48</v>
      </c>
      <c r="AB6" s="9">
        <f t="shared" si="0"/>
        <v>5.9372499999999995E-2</v>
      </c>
    </row>
    <row r="7" spans="1:28" x14ac:dyDescent="0.35">
      <c r="A7" s="4">
        <v>4716</v>
      </c>
      <c r="B7" s="5" t="s">
        <v>32</v>
      </c>
      <c r="C7" s="6">
        <v>43615</v>
      </c>
      <c r="D7" s="7">
        <v>147</v>
      </c>
      <c r="E7" s="8" t="s">
        <v>49</v>
      </c>
      <c r="F7" s="7" t="s">
        <v>64</v>
      </c>
      <c r="G7" s="8" t="s">
        <v>65</v>
      </c>
      <c r="H7" s="7" t="str">
        <f>"000055"</f>
        <v>000055</v>
      </c>
      <c r="I7" s="6">
        <v>43046</v>
      </c>
      <c r="J7" s="7" t="str">
        <f>"000021"</f>
        <v>000021</v>
      </c>
      <c r="K7" s="6">
        <v>43047</v>
      </c>
      <c r="L7" s="7" t="str">
        <f>"000064"</f>
        <v>000064</v>
      </c>
      <c r="M7" s="6">
        <v>43057</v>
      </c>
      <c r="N7" s="7">
        <v>17</v>
      </c>
      <c r="O7" s="7" t="str">
        <f>"002195"</f>
        <v>002195</v>
      </c>
      <c r="P7" s="6">
        <v>43613</v>
      </c>
      <c r="Q7" s="9">
        <v>13.137079999999999</v>
      </c>
      <c r="R7" s="9">
        <v>1.21546</v>
      </c>
      <c r="S7" s="9">
        <v>11.921620000000001</v>
      </c>
      <c r="T7" s="7">
        <v>65</v>
      </c>
      <c r="U7" s="6">
        <v>43615</v>
      </c>
      <c r="V7" s="7">
        <v>9980180564</v>
      </c>
      <c r="W7" s="8" t="s">
        <v>66</v>
      </c>
      <c r="X7" s="7" t="s">
        <v>30</v>
      </c>
      <c r="Y7" s="8" t="s">
        <v>31</v>
      </c>
      <c r="Z7" s="7" t="s">
        <v>53</v>
      </c>
      <c r="AA7" s="8" t="s">
        <v>54</v>
      </c>
      <c r="AB7" s="9">
        <f t="shared" si="0"/>
        <v>0.13137079999999998</v>
      </c>
    </row>
    <row r="8" spans="1:28" x14ac:dyDescent="0.35">
      <c r="A8" s="4">
        <v>4717</v>
      </c>
      <c r="B8" s="5" t="s">
        <v>29</v>
      </c>
      <c r="C8" s="6">
        <v>43623</v>
      </c>
      <c r="D8" s="7">
        <v>147</v>
      </c>
      <c r="E8" s="8" t="s">
        <v>49</v>
      </c>
      <c r="F8" s="7" t="s">
        <v>67</v>
      </c>
      <c r="G8" s="8" t="s">
        <v>68</v>
      </c>
      <c r="H8" s="7" t="str">
        <f>"00133."</f>
        <v>00133.</v>
      </c>
      <c r="I8" s="6">
        <v>41759</v>
      </c>
      <c r="J8" s="7" t="str">
        <f>"000237"</f>
        <v>000237</v>
      </c>
      <c r="K8" s="6">
        <v>41639</v>
      </c>
      <c r="L8" s="7" t="str">
        <f>"000015"</f>
        <v>000015</v>
      </c>
      <c r="M8" s="6">
        <v>41759</v>
      </c>
      <c r="N8" s="7">
        <v>12</v>
      </c>
      <c r="O8" s="7" t="str">
        <f>"002487"</f>
        <v>002487</v>
      </c>
      <c r="P8" s="6">
        <v>43622</v>
      </c>
      <c r="Q8" s="9">
        <v>4.9988000000000001</v>
      </c>
      <c r="R8" s="9">
        <v>0.72394999999999998</v>
      </c>
      <c r="S8" s="9">
        <v>4.2748499999999998</v>
      </c>
      <c r="T8" s="7">
        <v>72</v>
      </c>
      <c r="U8" s="6">
        <v>43623</v>
      </c>
      <c r="V8" s="7">
        <v>9900400600</v>
      </c>
      <c r="W8" s="8" t="s">
        <v>69</v>
      </c>
      <c r="X8" s="7" t="s">
        <v>43</v>
      </c>
      <c r="Y8" s="8" t="s">
        <v>44</v>
      </c>
      <c r="Z8" s="7" t="s">
        <v>53</v>
      </c>
      <c r="AA8" s="8" t="s">
        <v>54</v>
      </c>
      <c r="AB8" s="9">
        <v>4.9988000000000005E-2</v>
      </c>
    </row>
    <row r="9" spans="1:28" x14ac:dyDescent="0.35">
      <c r="A9" s="4">
        <v>4718</v>
      </c>
      <c r="B9" s="5" t="s">
        <v>29</v>
      </c>
      <c r="C9" s="6">
        <v>43623</v>
      </c>
      <c r="D9" s="7">
        <v>147</v>
      </c>
      <c r="E9" s="8" t="s">
        <v>49</v>
      </c>
      <c r="F9" s="7" t="s">
        <v>70</v>
      </c>
      <c r="G9" s="8" t="s">
        <v>71</v>
      </c>
      <c r="H9" s="7" t="str">
        <f>"000148"</f>
        <v>000148</v>
      </c>
      <c r="I9" s="6">
        <v>43146</v>
      </c>
      <c r="J9" s="7" t="str">
        <f>"000039"</f>
        <v>000039</v>
      </c>
      <c r="K9" s="6">
        <v>42551</v>
      </c>
      <c r="L9" s="7" t="str">
        <f>"000071"</f>
        <v>000071</v>
      </c>
      <c r="M9" s="6">
        <v>42551</v>
      </c>
      <c r="N9" s="7">
        <v>15</v>
      </c>
      <c r="O9" s="7" t="str">
        <f>"002488"</f>
        <v>002488</v>
      </c>
      <c r="P9" s="6">
        <v>43622</v>
      </c>
      <c r="Q9" s="9">
        <v>11.43266</v>
      </c>
      <c r="R9" s="9">
        <v>1.53389</v>
      </c>
      <c r="S9" s="9">
        <v>9.8987700000000007</v>
      </c>
      <c r="T9" s="7">
        <v>72</v>
      </c>
      <c r="U9" s="6">
        <v>43623</v>
      </c>
      <c r="V9" s="7">
        <v>9740000020</v>
      </c>
      <c r="W9" s="8" t="s">
        <v>72</v>
      </c>
      <c r="X9" s="7" t="s">
        <v>41</v>
      </c>
      <c r="Y9" s="8" t="s">
        <v>42</v>
      </c>
      <c r="Z9" s="7" t="s">
        <v>53</v>
      </c>
      <c r="AA9" s="8" t="s">
        <v>54</v>
      </c>
      <c r="AB9" s="9">
        <v>0.1143266</v>
      </c>
    </row>
    <row r="10" spans="1:28" x14ac:dyDescent="0.35">
      <c r="A10" s="4">
        <v>4719</v>
      </c>
      <c r="B10" s="5" t="s">
        <v>29</v>
      </c>
      <c r="C10" s="6">
        <v>43628</v>
      </c>
      <c r="D10" s="7">
        <v>147</v>
      </c>
      <c r="E10" s="8" t="s">
        <v>49</v>
      </c>
      <c r="F10" s="7" t="s">
        <v>73</v>
      </c>
      <c r="G10" s="8" t="s">
        <v>74</v>
      </c>
      <c r="H10" s="7" t="str">
        <f>"000054"</f>
        <v>000054</v>
      </c>
      <c r="I10" s="6">
        <v>43046</v>
      </c>
      <c r="J10" s="7" t="str">
        <f>"000022"</f>
        <v>000022</v>
      </c>
      <c r="K10" s="6">
        <v>43047</v>
      </c>
      <c r="L10" s="7" t="str">
        <f>"000063"</f>
        <v>000063</v>
      </c>
      <c r="M10" s="6">
        <v>43057</v>
      </c>
      <c r="N10" s="7">
        <v>17</v>
      </c>
      <c r="O10" s="7" t="str">
        <f>"002443"</f>
        <v>002443</v>
      </c>
      <c r="P10" s="6">
        <v>43622</v>
      </c>
      <c r="Q10" s="9">
        <v>18.35924</v>
      </c>
      <c r="R10" s="9">
        <v>1.82067</v>
      </c>
      <c r="S10" s="9">
        <v>16.53857</v>
      </c>
      <c r="T10" s="7">
        <v>76</v>
      </c>
      <c r="U10" s="6">
        <v>43628</v>
      </c>
      <c r="V10" s="7">
        <v>9980180564</v>
      </c>
      <c r="W10" s="8" t="s">
        <v>66</v>
      </c>
      <c r="X10" s="7" t="s">
        <v>30</v>
      </c>
      <c r="Y10" s="8" t="s">
        <v>31</v>
      </c>
      <c r="Z10" s="7" t="s">
        <v>53</v>
      </c>
      <c r="AA10" s="8" t="s">
        <v>54</v>
      </c>
      <c r="AB10" s="9">
        <v>0.18359239999999999</v>
      </c>
    </row>
    <row r="11" spans="1:28" x14ac:dyDescent="0.35">
      <c r="A11" s="4">
        <v>4720</v>
      </c>
      <c r="B11" s="5" t="s">
        <v>29</v>
      </c>
      <c r="C11" s="6">
        <v>43628</v>
      </c>
      <c r="D11" s="7">
        <v>147</v>
      </c>
      <c r="E11" s="8" t="s">
        <v>49</v>
      </c>
      <c r="F11" s="7" t="s">
        <v>75</v>
      </c>
      <c r="G11" s="8" t="s">
        <v>76</v>
      </c>
      <c r="H11" s="7" t="str">
        <f>"000280"</f>
        <v>000280</v>
      </c>
      <c r="I11" s="6">
        <v>43393</v>
      </c>
      <c r="J11" s="7" t="str">
        <f>"000133"</f>
        <v>000133</v>
      </c>
      <c r="K11" s="6">
        <v>43505</v>
      </c>
      <c r="L11" s="7" t="str">
        <f>"000021"</f>
        <v>000021</v>
      </c>
      <c r="M11" s="6">
        <v>43580</v>
      </c>
      <c r="N11" s="7">
        <v>18</v>
      </c>
      <c r="O11" s="7" t="str">
        <f>"002515"</f>
        <v>002515</v>
      </c>
      <c r="P11" s="6">
        <v>43622</v>
      </c>
      <c r="Q11" s="9">
        <v>5.7470800000000004</v>
      </c>
      <c r="R11" s="9">
        <v>0.56066000000000005</v>
      </c>
      <c r="S11" s="9">
        <v>5.18642</v>
      </c>
      <c r="T11" s="7">
        <v>78</v>
      </c>
      <c r="U11" s="6">
        <v>43628</v>
      </c>
      <c r="V11" s="7">
        <v>7975556379</v>
      </c>
      <c r="W11" s="8" t="s">
        <v>77</v>
      </c>
      <c r="X11" s="7" t="s">
        <v>39</v>
      </c>
      <c r="Y11" s="8" t="s">
        <v>40</v>
      </c>
      <c r="Z11" s="7" t="s">
        <v>53</v>
      </c>
      <c r="AA11" s="8" t="s">
        <v>54</v>
      </c>
      <c r="AB11" s="9">
        <v>5.7470800000000002E-2</v>
      </c>
    </row>
    <row r="12" spans="1:28" x14ac:dyDescent="0.35">
      <c r="A12" s="4">
        <v>4721</v>
      </c>
      <c r="B12" s="5" t="s">
        <v>78</v>
      </c>
      <c r="C12" s="6">
        <v>43647</v>
      </c>
      <c r="D12" s="7">
        <v>147</v>
      </c>
      <c r="E12" s="8" t="s">
        <v>49</v>
      </c>
      <c r="F12" s="7" t="s">
        <v>79</v>
      </c>
      <c r="G12" s="10" t="s">
        <v>80</v>
      </c>
      <c r="H12" s="7" t="str">
        <f>"000070"</f>
        <v>000070</v>
      </c>
      <c r="I12" s="6">
        <v>43060</v>
      </c>
      <c r="J12" s="7" t="str">
        <f>"000030"</f>
        <v>000030</v>
      </c>
      <c r="K12" s="6">
        <v>43061</v>
      </c>
      <c r="L12" s="7" t="str">
        <f>"000090"</f>
        <v>000090</v>
      </c>
      <c r="M12" s="6">
        <v>43082</v>
      </c>
      <c r="N12" s="7">
        <v>17</v>
      </c>
      <c r="O12" s="7" t="str">
        <f>"003036"</f>
        <v>003036</v>
      </c>
      <c r="P12" s="6">
        <v>43640</v>
      </c>
      <c r="Q12" s="11">
        <v>16.41</v>
      </c>
      <c r="R12" s="11">
        <v>1.6548099999999999</v>
      </c>
      <c r="S12" s="11">
        <v>14.755190000000001</v>
      </c>
      <c r="T12" s="7">
        <v>96</v>
      </c>
      <c r="U12" s="6">
        <v>43647</v>
      </c>
      <c r="V12" s="7">
        <v>9036883927</v>
      </c>
      <c r="W12" s="10" t="s">
        <v>81</v>
      </c>
      <c r="X12" s="7" t="s">
        <v>30</v>
      </c>
      <c r="Y12" s="10" t="s">
        <v>31</v>
      </c>
      <c r="Z12" s="7" t="s">
        <v>53</v>
      </c>
      <c r="AA12" s="10" t="s">
        <v>54</v>
      </c>
      <c r="AB12" s="11">
        <f t="shared" ref="AB12:AB19" si="1">Q12/100</f>
        <v>0.1641</v>
      </c>
    </row>
    <row r="13" spans="1:28" x14ac:dyDescent="0.35">
      <c r="A13" s="4">
        <v>4722</v>
      </c>
      <c r="B13" s="5" t="s">
        <v>78</v>
      </c>
      <c r="C13" s="6">
        <v>43648</v>
      </c>
      <c r="D13" s="7">
        <v>147</v>
      </c>
      <c r="E13" s="8" t="s">
        <v>49</v>
      </c>
      <c r="F13" s="7" t="s">
        <v>55</v>
      </c>
      <c r="G13" s="10" t="s">
        <v>56</v>
      </c>
      <c r="H13" s="7" t="str">
        <f>"000033"</f>
        <v>000033</v>
      </c>
      <c r="I13" s="6">
        <v>42934</v>
      </c>
      <c r="J13" s="7" t="str">
        <f>"000202"</f>
        <v>000202</v>
      </c>
      <c r="K13" s="6">
        <v>43777</v>
      </c>
      <c r="L13" s="7" t="str">
        <f>"000202"</f>
        <v>000202</v>
      </c>
      <c r="M13" s="6">
        <v>43777</v>
      </c>
      <c r="N13" s="7">
        <v>16</v>
      </c>
      <c r="O13" s="7" t="str">
        <f>"006353"</f>
        <v>006353</v>
      </c>
      <c r="P13" s="6">
        <v>43791</v>
      </c>
      <c r="Q13" s="11">
        <v>7.1947999999999999</v>
      </c>
      <c r="R13" s="11">
        <v>0.54342000000000001</v>
      </c>
      <c r="S13" s="11">
        <v>6.6513799999999996</v>
      </c>
      <c r="T13" s="7">
        <v>102</v>
      </c>
      <c r="U13" s="6">
        <v>43648</v>
      </c>
      <c r="V13" s="7">
        <v>0</v>
      </c>
      <c r="W13" s="10" t="s">
        <v>57</v>
      </c>
      <c r="X13" s="7" t="s">
        <v>36</v>
      </c>
      <c r="Y13" s="10" t="s">
        <v>35</v>
      </c>
      <c r="Z13" s="7" t="s">
        <v>45</v>
      </c>
      <c r="AA13" s="10" t="s">
        <v>46</v>
      </c>
      <c r="AB13" s="11">
        <f t="shared" si="1"/>
        <v>7.1947999999999998E-2</v>
      </c>
    </row>
    <row r="14" spans="1:28" x14ac:dyDescent="0.35">
      <c r="A14" s="4">
        <v>4723</v>
      </c>
      <c r="B14" s="5" t="s">
        <v>78</v>
      </c>
      <c r="C14" s="6">
        <v>43668</v>
      </c>
      <c r="D14" s="7">
        <v>147</v>
      </c>
      <c r="E14" s="8" t="s">
        <v>49</v>
      </c>
      <c r="F14" s="7" t="s">
        <v>82</v>
      </c>
      <c r="G14" s="10" t="s">
        <v>83</v>
      </c>
      <c r="H14" s="7" t="str">
        <f>"000435"</f>
        <v>000435</v>
      </c>
      <c r="I14" s="6">
        <v>43516</v>
      </c>
      <c r="J14" s="7" t="str">
        <f>"000018"</f>
        <v>000018</v>
      </c>
      <c r="K14" s="6">
        <v>43614</v>
      </c>
      <c r="L14" s="7" t="str">
        <f>"000051"</f>
        <v>000051</v>
      </c>
      <c r="M14" s="6">
        <v>43616</v>
      </c>
      <c r="N14" s="7">
        <v>18</v>
      </c>
      <c r="O14" s="7" t="str">
        <f>"003733"</f>
        <v>003733</v>
      </c>
      <c r="P14" s="6">
        <v>43664</v>
      </c>
      <c r="Q14" s="11">
        <v>39.242019999999997</v>
      </c>
      <c r="R14" s="11">
        <v>1.92482</v>
      </c>
      <c r="S14" s="11">
        <v>37.3172</v>
      </c>
      <c r="T14" s="7">
        <v>119</v>
      </c>
      <c r="U14" s="6">
        <v>43668</v>
      </c>
      <c r="V14" s="7">
        <v>8310550549</v>
      </c>
      <c r="W14" s="10" t="s">
        <v>84</v>
      </c>
      <c r="X14" s="7" t="s">
        <v>37</v>
      </c>
      <c r="Y14" s="10" t="s">
        <v>38</v>
      </c>
      <c r="Z14" s="7" t="s">
        <v>53</v>
      </c>
      <c r="AA14" s="10" t="s">
        <v>54</v>
      </c>
      <c r="AB14" s="11">
        <f t="shared" si="1"/>
        <v>0.39242019999999994</v>
      </c>
    </row>
    <row r="15" spans="1:28" x14ac:dyDescent="0.35">
      <c r="A15" s="4">
        <v>4724</v>
      </c>
      <c r="B15" s="5" t="s">
        <v>78</v>
      </c>
      <c r="C15" s="6">
        <v>43672</v>
      </c>
      <c r="D15" s="7">
        <v>147</v>
      </c>
      <c r="E15" s="8" t="s">
        <v>49</v>
      </c>
      <c r="F15" s="7" t="s">
        <v>85</v>
      </c>
      <c r="G15" s="10" t="s">
        <v>86</v>
      </c>
      <c r="H15" s="7" t="str">
        <f>"000010"</f>
        <v>000010</v>
      </c>
      <c r="I15" s="6">
        <v>43599</v>
      </c>
      <c r="J15" s="7" t="str">
        <f>"000019"</f>
        <v>000019</v>
      </c>
      <c r="K15" s="6">
        <v>43615</v>
      </c>
      <c r="L15" s="7" t="str">
        <f>"000063"</f>
        <v>000063</v>
      </c>
      <c r="M15" s="6">
        <v>43643</v>
      </c>
      <c r="N15" s="7">
        <v>17</v>
      </c>
      <c r="O15" s="7" t="str">
        <f>"003942"</f>
        <v>003942</v>
      </c>
      <c r="P15" s="6">
        <v>43670</v>
      </c>
      <c r="Q15" s="11">
        <v>5.1871799999999997</v>
      </c>
      <c r="R15" s="11">
        <v>0.51090000000000002</v>
      </c>
      <c r="S15" s="11">
        <v>4.6762800000000002</v>
      </c>
      <c r="T15" s="7">
        <v>128</v>
      </c>
      <c r="U15" s="6">
        <v>43672</v>
      </c>
      <c r="V15" s="7">
        <v>9731015055</v>
      </c>
      <c r="W15" s="10" t="s">
        <v>87</v>
      </c>
      <c r="X15" s="7" t="s">
        <v>88</v>
      </c>
      <c r="Y15" s="10" t="s">
        <v>89</v>
      </c>
      <c r="Z15" s="7" t="s">
        <v>53</v>
      </c>
      <c r="AA15" s="10" t="s">
        <v>54</v>
      </c>
      <c r="AB15" s="11">
        <f t="shared" si="1"/>
        <v>5.1871799999999996E-2</v>
      </c>
    </row>
    <row r="16" spans="1:28" x14ac:dyDescent="0.35">
      <c r="A16" s="4">
        <v>4725</v>
      </c>
      <c r="B16" s="5" t="s">
        <v>90</v>
      </c>
      <c r="C16" s="6">
        <v>43685</v>
      </c>
      <c r="D16" s="7">
        <v>147</v>
      </c>
      <c r="E16" s="8" t="s">
        <v>49</v>
      </c>
      <c r="F16" s="7" t="s">
        <v>55</v>
      </c>
      <c r="G16" s="10" t="s">
        <v>56</v>
      </c>
      <c r="H16" s="7" t="str">
        <f>"000033"</f>
        <v>000033</v>
      </c>
      <c r="I16" s="6">
        <v>42934</v>
      </c>
      <c r="J16" s="7" t="str">
        <f>"000202"</f>
        <v>000202</v>
      </c>
      <c r="K16" s="6">
        <v>43777</v>
      </c>
      <c r="L16" s="7" t="str">
        <f>"000202"</f>
        <v>000202</v>
      </c>
      <c r="M16" s="6">
        <v>43777</v>
      </c>
      <c r="N16" s="7">
        <v>16</v>
      </c>
      <c r="O16" s="7" t="str">
        <f>"006353"</f>
        <v>006353</v>
      </c>
      <c r="P16" s="6">
        <v>43791</v>
      </c>
      <c r="Q16" s="11">
        <v>7.1947999999999999</v>
      </c>
      <c r="R16" s="11">
        <v>0.55842000000000003</v>
      </c>
      <c r="S16" s="11">
        <v>6.6363799999999999</v>
      </c>
      <c r="T16" s="7">
        <v>149</v>
      </c>
      <c r="U16" s="6">
        <v>43685</v>
      </c>
      <c r="V16" s="7">
        <v>0</v>
      </c>
      <c r="W16" s="10" t="s">
        <v>57</v>
      </c>
      <c r="X16" s="7" t="s">
        <v>36</v>
      </c>
      <c r="Y16" s="10" t="s">
        <v>35</v>
      </c>
      <c r="Z16" s="7" t="s">
        <v>45</v>
      </c>
      <c r="AA16" s="10" t="s">
        <v>46</v>
      </c>
      <c r="AB16" s="11">
        <f t="shared" si="1"/>
        <v>7.1947999999999998E-2</v>
      </c>
    </row>
    <row r="17" spans="1:28" x14ac:dyDescent="0.35">
      <c r="A17" s="4">
        <v>4726</v>
      </c>
      <c r="B17" s="5" t="s">
        <v>91</v>
      </c>
      <c r="C17" s="6">
        <v>43726</v>
      </c>
      <c r="D17" s="7">
        <v>147</v>
      </c>
      <c r="E17" s="8" t="s">
        <v>49</v>
      </c>
      <c r="F17" s="7" t="s">
        <v>92</v>
      </c>
      <c r="G17" s="10" t="s">
        <v>93</v>
      </c>
      <c r="H17" s="7" t="str">
        <f>"000458"</f>
        <v>000458</v>
      </c>
      <c r="I17" s="6">
        <v>43521</v>
      </c>
      <c r="J17" s="7" t="str">
        <f>"000022"</f>
        <v>000022</v>
      </c>
      <c r="K17" s="6">
        <v>43629</v>
      </c>
      <c r="L17" s="7" t="str">
        <f>"000059"</f>
        <v>000059</v>
      </c>
      <c r="M17" s="6">
        <v>43637</v>
      </c>
      <c r="N17" s="7">
        <v>18</v>
      </c>
      <c r="O17" s="7" t="str">
        <f>"005036"</f>
        <v>005036</v>
      </c>
      <c r="P17" s="6">
        <v>43720</v>
      </c>
      <c r="Q17" s="11">
        <v>33.115319999999997</v>
      </c>
      <c r="R17" s="11">
        <v>1.3867499999999999</v>
      </c>
      <c r="S17" s="11">
        <v>31.728570000000001</v>
      </c>
      <c r="T17" s="7">
        <v>191</v>
      </c>
      <c r="U17" s="6">
        <v>43726</v>
      </c>
      <c r="V17" s="7">
        <v>9448059182</v>
      </c>
      <c r="W17" s="10" t="s">
        <v>94</v>
      </c>
      <c r="X17" s="7" t="s">
        <v>39</v>
      </c>
      <c r="Y17" s="10" t="s">
        <v>95</v>
      </c>
      <c r="Z17" s="7" t="s">
        <v>53</v>
      </c>
      <c r="AA17" s="10" t="s">
        <v>54</v>
      </c>
      <c r="AB17" s="11">
        <f t="shared" si="1"/>
        <v>0.33115319999999998</v>
      </c>
    </row>
    <row r="18" spans="1:28" x14ac:dyDescent="0.35">
      <c r="A18" s="4">
        <v>4727</v>
      </c>
      <c r="B18" s="5" t="s">
        <v>91</v>
      </c>
      <c r="C18" s="6">
        <v>43726</v>
      </c>
      <c r="D18" s="7">
        <v>147</v>
      </c>
      <c r="E18" s="8" t="s">
        <v>49</v>
      </c>
      <c r="F18" s="7" t="s">
        <v>96</v>
      </c>
      <c r="G18" s="10" t="s">
        <v>97</v>
      </c>
      <c r="H18" s="7" t="str">
        <f>"000496"</f>
        <v>000496</v>
      </c>
      <c r="I18" s="6">
        <v>43532</v>
      </c>
      <c r="J18" s="7" t="str">
        <f>"000048"</f>
        <v>000048</v>
      </c>
      <c r="K18" s="6">
        <v>43694</v>
      </c>
      <c r="L18" s="7" t="str">
        <f>"000111"</f>
        <v>000111</v>
      </c>
      <c r="M18" s="6">
        <v>43699</v>
      </c>
      <c r="N18" s="7">
        <v>19</v>
      </c>
      <c r="O18" s="7" t="str">
        <f>"005173"</f>
        <v>005173</v>
      </c>
      <c r="P18" s="6">
        <v>43726</v>
      </c>
      <c r="Q18" s="11">
        <v>19.481490000000001</v>
      </c>
      <c r="R18" s="11">
        <v>0.66996999999999995</v>
      </c>
      <c r="S18" s="11">
        <v>18.811520000000002</v>
      </c>
      <c r="T18" s="7">
        <v>192</v>
      </c>
      <c r="U18" s="6">
        <v>43726</v>
      </c>
      <c r="V18" s="7">
        <v>9845135453</v>
      </c>
      <c r="W18" s="10" t="s">
        <v>98</v>
      </c>
      <c r="X18" s="7" t="s">
        <v>37</v>
      </c>
      <c r="Y18" s="10" t="s">
        <v>38</v>
      </c>
      <c r="Z18" s="7" t="s">
        <v>53</v>
      </c>
      <c r="AA18" s="10" t="s">
        <v>54</v>
      </c>
      <c r="AB18" s="11">
        <f t="shared" si="1"/>
        <v>0.19481490000000001</v>
      </c>
    </row>
    <row r="19" spans="1:28" x14ac:dyDescent="0.35">
      <c r="A19" s="4">
        <v>4728</v>
      </c>
      <c r="B19" s="5" t="s">
        <v>91</v>
      </c>
      <c r="C19" s="6">
        <v>43738</v>
      </c>
      <c r="D19" s="7">
        <v>147</v>
      </c>
      <c r="E19" s="8" t="s">
        <v>49</v>
      </c>
      <c r="F19" s="7" t="s">
        <v>99</v>
      </c>
      <c r="G19" s="10" t="s">
        <v>100</v>
      </c>
      <c r="H19" s="7" t="str">
        <f>"000524"</f>
        <v>000524</v>
      </c>
      <c r="I19" s="6">
        <v>43533</v>
      </c>
      <c r="J19" s="7" t="str">
        <f>"000047"</f>
        <v>000047</v>
      </c>
      <c r="K19" s="6">
        <v>43694</v>
      </c>
      <c r="L19" s="7" t="str">
        <f>"000110"</f>
        <v>000110</v>
      </c>
      <c r="M19" s="6">
        <v>43699</v>
      </c>
      <c r="N19" s="7">
        <v>19</v>
      </c>
      <c r="O19" s="7" t="str">
        <f>"005376"</f>
        <v>005376</v>
      </c>
      <c r="P19" s="6">
        <v>43729</v>
      </c>
      <c r="Q19" s="11">
        <v>18.885739999999998</v>
      </c>
      <c r="R19" s="11">
        <v>0.65424000000000004</v>
      </c>
      <c r="S19" s="11">
        <v>18.2315</v>
      </c>
      <c r="T19" s="7">
        <v>207</v>
      </c>
      <c r="U19" s="6">
        <v>43738</v>
      </c>
      <c r="V19" s="7">
        <v>9845135453</v>
      </c>
      <c r="W19" s="10" t="s">
        <v>101</v>
      </c>
      <c r="X19" s="7" t="s">
        <v>37</v>
      </c>
      <c r="Y19" s="10" t="s">
        <v>38</v>
      </c>
      <c r="Z19" s="7" t="s">
        <v>53</v>
      </c>
      <c r="AA19" s="10" t="s">
        <v>54</v>
      </c>
      <c r="AB19" s="11">
        <f t="shared" si="1"/>
        <v>0.18885739999999998</v>
      </c>
    </row>
    <row r="20" spans="1:28" x14ac:dyDescent="0.35">
      <c r="A20" s="4">
        <v>4729</v>
      </c>
      <c r="B20" s="5" t="s">
        <v>102</v>
      </c>
      <c r="C20" s="6">
        <v>43749</v>
      </c>
      <c r="D20" s="4">
        <v>147</v>
      </c>
      <c r="E20" s="8" t="s">
        <v>49</v>
      </c>
      <c r="F20" s="7" t="s">
        <v>103</v>
      </c>
      <c r="G20" s="8" t="s">
        <v>104</v>
      </c>
      <c r="H20" s="7" t="str">
        <f>"000072"</f>
        <v>000072</v>
      </c>
      <c r="I20" s="6">
        <v>42895</v>
      </c>
      <c r="J20" s="7" t="str">
        <f>"000019"</f>
        <v>000019</v>
      </c>
      <c r="K20" s="6">
        <v>43215</v>
      </c>
      <c r="L20" s="7" t="str">
        <f>"000030"</f>
        <v>000030</v>
      </c>
      <c r="M20" s="6">
        <v>43217</v>
      </c>
      <c r="N20" s="7">
        <v>17</v>
      </c>
      <c r="O20" s="7" t="str">
        <f>"005487"</f>
        <v>005487</v>
      </c>
      <c r="P20" s="6">
        <v>43739</v>
      </c>
      <c r="Q20" s="9">
        <v>5.0474100000000002</v>
      </c>
      <c r="R20" s="9">
        <v>0.45928999999999998</v>
      </c>
      <c r="S20" s="9">
        <v>4.58812</v>
      </c>
      <c r="T20" s="7">
        <v>13</v>
      </c>
      <c r="U20" s="6">
        <v>43749</v>
      </c>
      <c r="V20" s="7">
        <v>9448561985</v>
      </c>
      <c r="W20" s="8" t="s">
        <v>105</v>
      </c>
      <c r="X20" s="7" t="s">
        <v>30</v>
      </c>
      <c r="Y20" s="8" t="s">
        <v>31</v>
      </c>
      <c r="Z20" s="7" t="s">
        <v>53</v>
      </c>
      <c r="AA20" s="8" t="s">
        <v>54</v>
      </c>
      <c r="AB20" s="9">
        <v>5.0474100000000001E-2</v>
      </c>
    </row>
    <row r="21" spans="1:28" x14ac:dyDescent="0.35">
      <c r="A21" s="4">
        <v>4730</v>
      </c>
      <c r="B21" s="5" t="s">
        <v>102</v>
      </c>
      <c r="C21" s="6">
        <v>43749</v>
      </c>
      <c r="D21" s="4">
        <v>147</v>
      </c>
      <c r="E21" s="8" t="s">
        <v>49</v>
      </c>
      <c r="F21" s="7" t="s">
        <v>106</v>
      </c>
      <c r="G21" s="8" t="s">
        <v>107</v>
      </c>
      <c r="H21" s="7" t="str">
        <f>"000025"</f>
        <v>000025</v>
      </c>
      <c r="I21" s="6">
        <v>43629</v>
      </c>
      <c r="J21" s="7" t="str">
        <f>"000050"</f>
        <v>000050</v>
      </c>
      <c r="K21" s="6">
        <v>43696</v>
      </c>
      <c r="L21" s="7" t="str">
        <f>"000119"</f>
        <v>000119</v>
      </c>
      <c r="M21" s="6">
        <v>43705</v>
      </c>
      <c r="N21" s="7">
        <v>16</v>
      </c>
      <c r="O21" s="7" t="str">
        <f>"005694"</f>
        <v>005694</v>
      </c>
      <c r="P21" s="6">
        <v>43748</v>
      </c>
      <c r="Q21" s="9">
        <v>5.08392</v>
      </c>
      <c r="R21" s="9">
        <v>0.23419000000000001</v>
      </c>
      <c r="S21" s="9">
        <v>4.8497300000000001</v>
      </c>
      <c r="T21" s="7">
        <v>13</v>
      </c>
      <c r="U21" s="6">
        <v>43749</v>
      </c>
      <c r="V21" s="7">
        <v>9243103843</v>
      </c>
      <c r="W21" s="8" t="s">
        <v>108</v>
      </c>
      <c r="X21" s="7" t="s">
        <v>109</v>
      </c>
      <c r="Y21" s="8" t="s">
        <v>110</v>
      </c>
      <c r="Z21" s="7" t="s">
        <v>53</v>
      </c>
      <c r="AA21" s="8" t="s">
        <v>54</v>
      </c>
      <c r="AB21" s="9">
        <v>5.0839200000000001E-2</v>
      </c>
    </row>
    <row r="22" spans="1:28" x14ac:dyDescent="0.35">
      <c r="A22" s="4">
        <v>4731</v>
      </c>
      <c r="B22" s="5" t="s">
        <v>102</v>
      </c>
      <c r="C22" s="6">
        <v>43757</v>
      </c>
      <c r="D22" s="4">
        <v>147</v>
      </c>
      <c r="E22" s="8" t="s">
        <v>49</v>
      </c>
      <c r="F22" s="7" t="s">
        <v>111</v>
      </c>
      <c r="G22" s="8" t="s">
        <v>112</v>
      </c>
      <c r="H22" s="7" t="str">
        <f>"000234"</f>
        <v>000234</v>
      </c>
      <c r="I22" s="6">
        <v>43353</v>
      </c>
      <c r="J22" s="7" t="str">
        <f>"000078"</f>
        <v>000078</v>
      </c>
      <c r="K22" s="6">
        <v>43354</v>
      </c>
      <c r="L22" s="7" t="str">
        <f>"000113"</f>
        <v>000113</v>
      </c>
      <c r="M22" s="6">
        <v>43357</v>
      </c>
      <c r="N22" s="7">
        <v>17</v>
      </c>
      <c r="O22" s="7" t="str">
        <f>"005802"</f>
        <v>005802</v>
      </c>
      <c r="P22" s="6">
        <v>43755</v>
      </c>
      <c r="Q22" s="9">
        <v>20.982189999999999</v>
      </c>
      <c r="R22" s="9">
        <v>1.6397299999999999</v>
      </c>
      <c r="S22" s="9">
        <v>19.342459999999999</v>
      </c>
      <c r="T22" s="7">
        <v>13</v>
      </c>
      <c r="U22" s="6">
        <v>43757</v>
      </c>
      <c r="V22" s="7">
        <v>9845654827</v>
      </c>
      <c r="W22" s="8" t="s">
        <v>113</v>
      </c>
      <c r="X22" s="7" t="s">
        <v>114</v>
      </c>
      <c r="Y22" s="8" t="s">
        <v>115</v>
      </c>
      <c r="Z22" s="7" t="s">
        <v>53</v>
      </c>
      <c r="AA22" s="8" t="s">
        <v>54</v>
      </c>
      <c r="AB22" s="9">
        <v>0.20982190000000001</v>
      </c>
    </row>
    <row r="23" spans="1:28" x14ac:dyDescent="0.35">
      <c r="A23" s="4">
        <v>4732</v>
      </c>
      <c r="B23" s="5" t="s">
        <v>116</v>
      </c>
      <c r="C23" s="6">
        <v>43790</v>
      </c>
      <c r="D23" s="4">
        <v>147</v>
      </c>
      <c r="E23" s="8" t="s">
        <v>49</v>
      </c>
      <c r="F23" s="7" t="s">
        <v>117</v>
      </c>
      <c r="G23" s="8" t="s">
        <v>118</v>
      </c>
      <c r="H23" s="7" t="str">
        <f>"000371"</f>
        <v>000371</v>
      </c>
      <c r="I23" s="6">
        <v>43468</v>
      </c>
      <c r="J23" s="7" t="str">
        <f>"000058"</f>
        <v>000058</v>
      </c>
      <c r="K23" s="6">
        <v>43732</v>
      </c>
      <c r="L23" s="7" t="str">
        <f>"000128"</f>
        <v>000128</v>
      </c>
      <c r="M23" s="6">
        <v>43738</v>
      </c>
      <c r="N23" s="7">
        <v>18</v>
      </c>
      <c r="O23" s="7" t="str">
        <f>"006197"</f>
        <v>006197</v>
      </c>
      <c r="P23" s="6">
        <v>43781</v>
      </c>
      <c r="Q23" s="9">
        <v>11.906079999999999</v>
      </c>
      <c r="R23" s="9">
        <v>1.1269199999999999</v>
      </c>
      <c r="S23" s="9">
        <v>10.779159999999999</v>
      </c>
      <c r="T23" s="7">
        <v>13</v>
      </c>
      <c r="U23" s="6">
        <v>43790</v>
      </c>
      <c r="V23" s="7">
        <v>9448059182</v>
      </c>
      <c r="W23" s="8" t="s">
        <v>119</v>
      </c>
      <c r="X23" s="7" t="s">
        <v>37</v>
      </c>
      <c r="Y23" s="8" t="s">
        <v>38</v>
      </c>
      <c r="Z23" s="7" t="s">
        <v>53</v>
      </c>
      <c r="AA23" s="8" t="s">
        <v>54</v>
      </c>
      <c r="AB23" s="9">
        <v>0.11906079999999999</v>
      </c>
    </row>
    <row r="24" spans="1:28" x14ac:dyDescent="0.35">
      <c r="A24" s="4">
        <v>4733</v>
      </c>
      <c r="B24" s="5" t="s">
        <v>116</v>
      </c>
      <c r="C24" s="6">
        <v>43795</v>
      </c>
      <c r="D24" s="4">
        <v>147</v>
      </c>
      <c r="E24" s="8" t="s">
        <v>49</v>
      </c>
      <c r="F24" s="7" t="s">
        <v>55</v>
      </c>
      <c r="G24" s="8" t="s">
        <v>56</v>
      </c>
      <c r="H24" s="7" t="str">
        <f>"000033"</f>
        <v>000033</v>
      </c>
      <c r="I24" s="6">
        <v>42934</v>
      </c>
      <c r="J24" s="7" t="str">
        <f>"000202"</f>
        <v>000202</v>
      </c>
      <c r="K24" s="6">
        <v>43777</v>
      </c>
      <c r="L24" s="7" t="str">
        <f>"000202"</f>
        <v>000202</v>
      </c>
      <c r="M24" s="6">
        <v>43777</v>
      </c>
      <c r="N24" s="7">
        <v>16</v>
      </c>
      <c r="O24" s="7" t="str">
        <f>"006353"</f>
        <v>006353</v>
      </c>
      <c r="P24" s="6">
        <v>43791</v>
      </c>
      <c r="Q24" s="9">
        <v>7.1947900000000002</v>
      </c>
      <c r="R24" s="9">
        <v>0.56142000000000003</v>
      </c>
      <c r="S24" s="9">
        <v>6.6333700000000002</v>
      </c>
      <c r="T24" s="7">
        <v>13</v>
      </c>
      <c r="U24" s="6">
        <v>43795</v>
      </c>
      <c r="V24" s="7">
        <v>0</v>
      </c>
      <c r="W24" s="8" t="s">
        <v>57</v>
      </c>
      <c r="X24" s="7" t="s">
        <v>36</v>
      </c>
      <c r="Y24" s="8" t="s">
        <v>35</v>
      </c>
      <c r="Z24" s="7" t="s">
        <v>45</v>
      </c>
      <c r="AA24" s="8" t="s">
        <v>46</v>
      </c>
      <c r="AB24" s="9">
        <v>7.1947900000000009E-2</v>
      </c>
    </row>
    <row r="25" spans="1:28" x14ac:dyDescent="0.35">
      <c r="A25" s="4">
        <v>4734</v>
      </c>
      <c r="B25" s="5" t="s">
        <v>120</v>
      </c>
      <c r="C25" s="6">
        <v>43801</v>
      </c>
      <c r="D25" s="4">
        <v>147</v>
      </c>
      <c r="E25" s="8" t="s">
        <v>49</v>
      </c>
      <c r="F25" s="7" t="s">
        <v>121</v>
      </c>
      <c r="G25" s="8" t="s">
        <v>122</v>
      </c>
      <c r="H25" s="7" t="str">
        <f>"000444"</f>
        <v>000444</v>
      </c>
      <c r="I25" s="6">
        <v>43519</v>
      </c>
      <c r="J25" s="7" t="str">
        <f>"000062"</f>
        <v>000062</v>
      </c>
      <c r="K25" s="6">
        <v>43755</v>
      </c>
      <c r="L25" s="7" t="str">
        <f>"000133"</f>
        <v>000133</v>
      </c>
      <c r="M25" s="6">
        <v>43763</v>
      </c>
      <c r="N25" s="7">
        <v>18</v>
      </c>
      <c r="O25" s="7" t="str">
        <f>"006431"</f>
        <v>006431</v>
      </c>
      <c r="P25" s="6">
        <v>43795</v>
      </c>
      <c r="Q25" s="9">
        <v>20.753319999999999</v>
      </c>
      <c r="R25" s="9">
        <v>2.9083999999999999</v>
      </c>
      <c r="S25" s="9">
        <v>17.844919999999998</v>
      </c>
      <c r="T25" s="7">
        <v>13</v>
      </c>
      <c r="U25" s="6">
        <v>43801</v>
      </c>
      <c r="V25" s="7">
        <v>0</v>
      </c>
      <c r="W25" s="8" t="s">
        <v>123</v>
      </c>
      <c r="X25" s="7" t="s">
        <v>124</v>
      </c>
      <c r="Y25" s="8" t="s">
        <v>125</v>
      </c>
      <c r="Z25" s="7" t="s">
        <v>53</v>
      </c>
      <c r="AA25" s="8" t="s">
        <v>54</v>
      </c>
      <c r="AB25" s="9">
        <v>0.20753319999999997</v>
      </c>
    </row>
    <row r="26" spans="1:28" x14ac:dyDescent="0.35">
      <c r="A26" s="4">
        <v>4735</v>
      </c>
      <c r="B26" s="5" t="s">
        <v>120</v>
      </c>
      <c r="C26" s="6">
        <v>43809</v>
      </c>
      <c r="D26" s="4">
        <v>147</v>
      </c>
      <c r="E26" s="8" t="s">
        <v>49</v>
      </c>
      <c r="F26" s="7" t="s">
        <v>126</v>
      </c>
      <c r="G26" s="8" t="s">
        <v>127</v>
      </c>
      <c r="H26" s="7" t="str">
        <f>"000219"</f>
        <v>000219</v>
      </c>
      <c r="I26" s="6">
        <v>43346</v>
      </c>
      <c r="J26" s="7" t="str">
        <f>"000065"</f>
        <v>000065</v>
      </c>
      <c r="K26" s="6">
        <v>43346</v>
      </c>
      <c r="L26" s="7" t="str">
        <f>"000115"</f>
        <v>000115</v>
      </c>
      <c r="M26" s="6">
        <v>43360</v>
      </c>
      <c r="N26" s="7">
        <v>17</v>
      </c>
      <c r="O26" s="7" t="str">
        <f>"006658"</f>
        <v>006658</v>
      </c>
      <c r="P26" s="6">
        <v>43805</v>
      </c>
      <c r="Q26" s="9">
        <v>14.294980000000001</v>
      </c>
      <c r="R26" s="9">
        <v>1.4508000000000001</v>
      </c>
      <c r="S26" s="9">
        <v>12.84418</v>
      </c>
      <c r="T26" s="7">
        <v>13</v>
      </c>
      <c r="U26" s="6">
        <v>43809</v>
      </c>
      <c r="V26" s="7">
        <v>9742000003</v>
      </c>
      <c r="W26" s="8" t="s">
        <v>128</v>
      </c>
      <c r="X26" s="7" t="s">
        <v>114</v>
      </c>
      <c r="Y26" s="8" t="s">
        <v>115</v>
      </c>
      <c r="Z26" s="7" t="s">
        <v>53</v>
      </c>
      <c r="AA26" s="8" t="s">
        <v>54</v>
      </c>
      <c r="AB26" s="9">
        <v>0.14294980000000002</v>
      </c>
    </row>
    <row r="27" spans="1:28" x14ac:dyDescent="0.35">
      <c r="A27" s="4">
        <v>4736</v>
      </c>
      <c r="B27" s="5" t="s">
        <v>120</v>
      </c>
      <c r="C27" s="6">
        <v>43818</v>
      </c>
      <c r="D27" s="4">
        <v>147</v>
      </c>
      <c r="E27" s="8" t="s">
        <v>49</v>
      </c>
      <c r="F27" s="7" t="s">
        <v>129</v>
      </c>
      <c r="G27" s="8" t="s">
        <v>130</v>
      </c>
      <c r="H27" s="7" t="str">
        <f>"000180"</f>
        <v>000180</v>
      </c>
      <c r="I27" s="6">
        <v>43166</v>
      </c>
      <c r="J27" s="7" t="str">
        <f>"000035"</f>
        <v>000035</v>
      </c>
      <c r="K27" s="6">
        <v>43251</v>
      </c>
      <c r="L27" s="7" t="str">
        <f>"000057"</f>
        <v>000057</v>
      </c>
      <c r="M27" s="6">
        <v>43251</v>
      </c>
      <c r="N27" s="7">
        <v>15</v>
      </c>
      <c r="O27" s="7" t="str">
        <f>"006760"</f>
        <v>006760</v>
      </c>
      <c r="P27" s="6">
        <v>43811</v>
      </c>
      <c r="Q27" s="9">
        <v>24.701509999999999</v>
      </c>
      <c r="R27" s="9">
        <v>2.4538000000000002</v>
      </c>
      <c r="S27" s="9">
        <v>22.247710000000001</v>
      </c>
      <c r="T27" s="7">
        <v>13</v>
      </c>
      <c r="U27" s="6">
        <v>43818</v>
      </c>
      <c r="V27" s="7">
        <v>9448090581</v>
      </c>
      <c r="W27" s="8" t="s">
        <v>131</v>
      </c>
      <c r="X27" s="7" t="s">
        <v>41</v>
      </c>
      <c r="Y27" s="8" t="s">
        <v>42</v>
      </c>
      <c r="Z27" s="7" t="s">
        <v>53</v>
      </c>
      <c r="AA27" s="8" t="s">
        <v>54</v>
      </c>
      <c r="AB27" s="9">
        <v>0.24701509999999999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2019-07-02T06:05:12Z</dcterms:created>
  <dcterms:modified xsi:type="dcterms:W3CDTF">2020-01-30T06:46:25Z</dcterms:modified>
</cp:coreProperties>
</file>