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L26" i="1"/>
  <c r="J26" i="1"/>
  <c r="H26" i="1"/>
  <c r="O25" i="1"/>
  <c r="L25" i="1"/>
  <c r="J25" i="1"/>
  <c r="H25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<sst xmlns="http://schemas.openxmlformats.org/spreadsheetml/2006/main" count="253" uniqueCount="113">
  <si>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</si>
  <si>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</si>
  <si>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</si>
  <si>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</si>
  <si>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</si>
  <si>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</si>
  <si>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</si>
  <si>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</si>
  <si>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</si>
  <si>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</si>
  <si>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</si>
  <si>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</si>
  <si>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</si>
  <si>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</si>
  <si>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</si>
  <si>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</si>
  <si>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</si>
  <si>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</si>
  <si>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</si>
  <si>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</si>
  <si>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</si>
  <si>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</si>
  <si>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</si>
  <si>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</si>
  <si>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</si>
  <si>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</si>
  <si>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</si>
  <si>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</si>
  <si>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</si>
  <si>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</si>
  <si>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</si>
  <si>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</si>
  <si>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</si>
  <si>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</si>
  <si>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</si>
  <si>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P0190</t>
  </si>
  <si>
    <t>Works sanctioned by Hon Mayor</t>
  </si>
  <si>
    <t>P1878</t>
  </si>
  <si>
    <t>18per - Works (Bhagyajyothi, Sooru / Neeru Yojane and General) (54 Lakhs / New Wards)</t>
  </si>
  <si>
    <t>P1802</t>
  </si>
  <si>
    <t>Water Supply New Areas</t>
  </si>
  <si>
    <t>M/S KRIDL</t>
  </si>
  <si>
    <t>Varthuru</t>
  </si>
  <si>
    <t>149-18-000017</t>
  </si>
  <si>
    <t>Pot Holes filling and special repairs to roads in Varthur ward No.149</t>
  </si>
  <si>
    <t>G.ANIL KUMAR</t>
  </si>
  <si>
    <t>ddo360</t>
  </si>
  <si>
    <t xml:space="preserve"> Assistant Executive Engineer White field Mahadevapura Zone</t>
  </si>
  <si>
    <t>149-18-000007</t>
  </si>
  <si>
    <t>Sinking of Borewells and providing submersible pumpset and electrification in Varthur Varthur Extensions and Balagere at ward no 149 (Varthur) (7 Nos)</t>
  </si>
  <si>
    <t>N S RAMARAO M/S RAJALAKSHMI ROCK DRILLERS</t>
  </si>
  <si>
    <t>149-18-000001</t>
  </si>
  <si>
    <t>Sinking Drilling of Borewells Providing and fixing Pump and motor to provide water supply in Ward No 149 Varthuru</t>
  </si>
  <si>
    <t xml:space="preserve"> N S RAMARAO M/S RAJALAKSHMI ROCK DRILLERS </t>
  </si>
  <si>
    <t>149-18-000008</t>
  </si>
  <si>
    <t>Sinking of Borewells and providing submersible pumpset and electrification in Gunjur, Gunjurpalya, Panthur Dinne at ward no 149 (Varthur) (7 Nos)</t>
  </si>
  <si>
    <t xml:space="preserve">N.S.RAMARAO M/S RAJALAKSHMI ROCK RILLERS </t>
  </si>
  <si>
    <t>149-11-000075</t>
  </si>
  <si>
    <t>Improvements to road and drain in Vagdevi School layout Munnekolala in ward no:149</t>
  </si>
  <si>
    <t>P2327</t>
  </si>
  <si>
    <t xml:space="preserve">Developmental Works at Mahadevpura Assembly Constituency </t>
  </si>
  <si>
    <t>149-16-000001</t>
  </si>
  <si>
    <t>Operation and maintanance of street light fittings in ward no 149 Varthuru Mahadevapura Zone M03</t>
  </si>
  <si>
    <t>M/s Satya Enterprises,</t>
  </si>
  <si>
    <t>ddo365</t>
  </si>
  <si>
    <t xml:space="preserve"> Executive Engineer Electrical Mahadevapura Zone</t>
  </si>
  <si>
    <t>M/s.Satya Enterprises,</t>
  </si>
  <si>
    <t>149-17-000015</t>
  </si>
  <si>
    <t>Construction of roads and drains and providing water supply pipe lines at Chikkabelandur in Varthur Ward No.149</t>
  </si>
  <si>
    <t>D THIMMARAYAPPA</t>
  </si>
  <si>
    <t>149-16-000015</t>
  </si>
  <si>
    <t>Construction of Culvert and Drains at Ward No149 Varthur</t>
  </si>
  <si>
    <t>M C DEVARAJEGOWDA</t>
  </si>
  <si>
    <t>149-17-000003</t>
  </si>
  <si>
    <t>Improvement to roads, drains, culverts and covering slabs for Halasahalli road in ward no.149 Varthur.</t>
  </si>
  <si>
    <t>D.THIMMARAYAPPA</t>
  </si>
  <si>
    <t>149-19-000001</t>
  </si>
  <si>
    <t>Improvements of CC roads and Drains at Gunjur palya Colony and surrounding area in Varthur Ward No 149</t>
  </si>
  <si>
    <t>THE EE-5 KRIDL</t>
  </si>
  <si>
    <t>149-19-000002</t>
  </si>
  <si>
    <t>Improvements of CC roads and Drains at Gunjur Colony and surrounding area in Varthur Ward No 149</t>
  </si>
  <si>
    <t>149-19-000004</t>
  </si>
  <si>
    <t>Improvements of CC roads and Drains at  Panathur Dinne Anganawadi area in  Varthur Ward No 149</t>
  </si>
  <si>
    <t>THE EE-5 KIRDL</t>
  </si>
  <si>
    <t>149-19-000005</t>
  </si>
  <si>
    <t>Improvements of CC roads and Drains at  Balagere Village / Colony in  Varthur Ward No 149</t>
  </si>
  <si>
    <t>149-19-000003</t>
  </si>
  <si>
    <t>Improvements of CC roads and Drains at Chikkabelanduru and Panathur Colony in  Varthur Ward No 149</t>
  </si>
  <si>
    <t>The Executive Engineer-5, KRIDL</t>
  </si>
  <si>
    <t>July</t>
  </si>
  <si>
    <t>149-17-000017</t>
  </si>
  <si>
    <t>Construction of roads and drains at Munnekolala ISRO layout and Muneshwara Layout in Varthur Ward No.149</t>
  </si>
  <si>
    <t>G.Anilkumar</t>
  </si>
  <si>
    <t>149-17-000014</t>
  </si>
  <si>
    <t>Construction of roads and drains at Gunjur hosahalli in Varthur Ward No.149</t>
  </si>
  <si>
    <t xml:space="preserve">A krishna </t>
  </si>
  <si>
    <t>149-16-000005</t>
  </si>
  <si>
    <t>Repairs and Improvements to footpaths at ward No 149 Varthur</t>
  </si>
  <si>
    <t>K.VENUGOPAL</t>
  </si>
  <si>
    <t>August</t>
  </si>
  <si>
    <t>149-17-000002</t>
  </si>
  <si>
    <t>Desiltation of road side drains and removal of debris in Varthur ward No. 149</t>
  </si>
  <si>
    <t>K VENUGOPAL</t>
  </si>
  <si>
    <t>September</t>
  </si>
  <si>
    <t>149-19-000042</t>
  </si>
  <si>
    <t>Restoration of road cut portion done by BWSSB for Cavery water supply pipeline Varthur surrounding area Phase-1works (Under 110 villages area) in Varthur ward no 149</t>
  </si>
  <si>
    <t>C R Girish(M/S Ram and Company)</t>
  </si>
  <si>
    <t>P0613</t>
  </si>
  <si>
    <t>Redoing of Road cut Portions (Deposit Contributions)</t>
  </si>
  <si>
    <t>149-19-000041</t>
  </si>
  <si>
    <t>Restoration of road cut portion done by BWSSB for Cavery water supply pipeline Ganjur Balagereand Panathur surrounding area Phase-1works (Under 110 villages area) in Varthur ward no 149</t>
  </si>
  <si>
    <t>October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</si>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</sst>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workbookViewId="0">
      <selection activeCell="A2" sqref="A2:XFD26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4753</v>
      </c>
      <c r="B2" s="5" t="s">
        <v>28</v>
      </c>
      <c r="C2" s="6">
        <v>43564</v>
      </c>
      <c r="D2" s="7">
        <v>149</v>
      </c>
      <c r="E2" s="8" t="s">
        <v>42</v>
      </c>
      <c r="F2" s="7" t="s">
        <v>43</v>
      </c>
      <c r="G2" s="8" t="s">
        <v>44</v>
      </c>
      <c r="H2" s="7" t="str">
        <f>"000077"</f>
        <v>000077</v>
      </c>
      <c r="I2" s="6">
        <v>43341</v>
      </c>
      <c r="J2" s="7" t="str">
        <f>"000053"</f>
        <v>000053</v>
      </c>
      <c r="K2" s="6">
        <v>43341</v>
      </c>
      <c r="L2" s="7" t="str">
        <f>"000138"</f>
        <v>000138</v>
      </c>
      <c r="M2" s="6">
        <v>43341</v>
      </c>
      <c r="N2" s="7">
        <v>18</v>
      </c>
      <c r="O2" s="7" t="str">
        <f>"000057"</f>
        <v>000057</v>
      </c>
      <c r="P2" s="6">
        <v>43560</v>
      </c>
      <c r="Q2" s="9">
        <v>25.033570000000001</v>
      </c>
      <c r="R2" s="9">
        <v>2.7031000000000001</v>
      </c>
      <c r="S2" s="9">
        <v>22.330469999999998</v>
      </c>
      <c r="T2" s="7">
        <v>6</v>
      </c>
      <c r="U2" s="6">
        <v>43564</v>
      </c>
      <c r="V2" s="7">
        <v>9035865146</v>
      </c>
      <c r="W2" s="8" t="s">
        <v>45</v>
      </c>
      <c r="X2" s="7" t="s">
        <v>30</v>
      </c>
      <c r="Y2" s="8" t="s">
        <v>31</v>
      </c>
      <c r="Z2" s="7" t="s">
        <v>46</v>
      </c>
      <c r="AA2" s="8" t="s">
        <v>47</v>
      </c>
      <c r="AB2" s="9">
        <f t="shared" ref="AB2:AB11" si="0">Q2/100</f>
        <v>0.25033569999999999</v>
      </c>
    </row>
    <row r="3" spans="1:28" x14ac:dyDescent="0.35">
      <c r="A3" s="4">
        <v>4754</v>
      </c>
      <c r="B3" s="5" t="s">
        <v>28</v>
      </c>
      <c r="C3" s="6">
        <v>43566</v>
      </c>
      <c r="D3" s="7">
        <v>149</v>
      </c>
      <c r="E3" s="8" t="s">
        <v>42</v>
      </c>
      <c r="F3" s="7" t="s">
        <v>48</v>
      </c>
      <c r="G3" s="8" t="s">
        <v>49</v>
      </c>
      <c r="H3" s="7" t="str">
        <f>"000036"</f>
        <v>000036</v>
      </c>
      <c r="I3" s="6">
        <v>43277</v>
      </c>
      <c r="J3" s="7" t="str">
        <f>"000023"</f>
        <v>000023</v>
      </c>
      <c r="K3" s="6">
        <v>43277</v>
      </c>
      <c r="L3" s="7" t="str">
        <f>"000069"</f>
        <v>000069</v>
      </c>
      <c r="M3" s="6">
        <v>43277</v>
      </c>
      <c r="N3" s="7">
        <v>18</v>
      </c>
      <c r="O3" s="7" t="str">
        <f>"000188"</f>
        <v>000188</v>
      </c>
      <c r="P3" s="6">
        <v>43563</v>
      </c>
      <c r="Q3" s="9">
        <v>52.414949999999997</v>
      </c>
      <c r="R3" s="9">
        <v>4.8748300000000002</v>
      </c>
      <c r="S3" s="9">
        <v>47.540120000000002</v>
      </c>
      <c r="T3" s="7">
        <v>11</v>
      </c>
      <c r="U3" s="6">
        <v>43566</v>
      </c>
      <c r="V3" s="7">
        <v>9480683222</v>
      </c>
      <c r="W3" s="8" t="s">
        <v>50</v>
      </c>
      <c r="X3" s="7" t="s">
        <v>35</v>
      </c>
      <c r="Y3" s="8" t="s">
        <v>36</v>
      </c>
      <c r="Z3" s="7" t="s">
        <v>46</v>
      </c>
      <c r="AA3" s="8" t="s">
        <v>47</v>
      </c>
      <c r="AB3" s="9">
        <f t="shared" si="0"/>
        <v>0.52414949999999993</v>
      </c>
    </row>
    <row r="4" spans="1:28" x14ac:dyDescent="0.35">
      <c r="A4" s="4">
        <v>4755</v>
      </c>
      <c r="B4" s="5" t="s">
        <v>28</v>
      </c>
      <c r="C4" s="6">
        <v>43566</v>
      </c>
      <c r="D4" s="7">
        <v>149</v>
      </c>
      <c r="E4" s="8" t="s">
        <v>42</v>
      </c>
      <c r="F4" s="7" t="s">
        <v>51</v>
      </c>
      <c r="G4" s="8" t="s">
        <v>52</v>
      </c>
      <c r="H4" s="7" t="str">
        <f>"000035"</f>
        <v>000035</v>
      </c>
      <c r="I4" s="6">
        <v>43277</v>
      </c>
      <c r="J4" s="7" t="str">
        <f>"000024"</f>
        <v>000024</v>
      </c>
      <c r="K4" s="6">
        <v>43277</v>
      </c>
      <c r="L4" s="7" t="str">
        <f>"000070"</f>
        <v>000070</v>
      </c>
      <c r="M4" s="6">
        <v>43277</v>
      </c>
      <c r="N4" s="7">
        <v>18</v>
      </c>
      <c r="O4" s="7" t="str">
        <f>"000189"</f>
        <v>000189</v>
      </c>
      <c r="P4" s="6">
        <v>43563</v>
      </c>
      <c r="Q4" s="9">
        <v>41.91225</v>
      </c>
      <c r="R4" s="9">
        <v>3.8982700000000001</v>
      </c>
      <c r="S4" s="9">
        <v>38.013979999999997</v>
      </c>
      <c r="T4" s="7">
        <v>11</v>
      </c>
      <c r="U4" s="6">
        <v>43566</v>
      </c>
      <c r="V4" s="7">
        <v>9480683222</v>
      </c>
      <c r="W4" s="8" t="s">
        <v>53</v>
      </c>
      <c r="X4" s="7" t="s">
        <v>39</v>
      </c>
      <c r="Y4" s="8" t="s">
        <v>40</v>
      </c>
      <c r="Z4" s="7" t="s">
        <v>46</v>
      </c>
      <c r="AA4" s="8" t="s">
        <v>47</v>
      </c>
      <c r="AB4" s="9">
        <f t="shared" si="0"/>
        <v>0.41912250000000001</v>
      </c>
    </row>
    <row r="5" spans="1:28" x14ac:dyDescent="0.35">
      <c r="A5" s="4">
        <v>4756</v>
      </c>
      <c r="B5" s="5" t="s">
        <v>28</v>
      </c>
      <c r="C5" s="6">
        <v>43566</v>
      </c>
      <c r="D5" s="7">
        <v>149</v>
      </c>
      <c r="E5" s="8" t="s">
        <v>42</v>
      </c>
      <c r="F5" s="7" t="s">
        <v>54</v>
      </c>
      <c r="G5" s="8" t="s">
        <v>55</v>
      </c>
      <c r="H5" s="7" t="str">
        <f>"000034"</f>
        <v>000034</v>
      </c>
      <c r="I5" s="6">
        <v>43277</v>
      </c>
      <c r="J5" s="7" t="str">
        <f>"000022"</f>
        <v>000022</v>
      </c>
      <c r="K5" s="6">
        <v>43277</v>
      </c>
      <c r="L5" s="7" t="str">
        <f>"000068"</f>
        <v>000068</v>
      </c>
      <c r="M5" s="6">
        <v>43277</v>
      </c>
      <c r="N5" s="7">
        <v>18</v>
      </c>
      <c r="O5" s="7" t="str">
        <f>"000287"</f>
        <v>000287</v>
      </c>
      <c r="P5" s="6">
        <v>43564</v>
      </c>
      <c r="Q5" s="9">
        <v>52.421799999999998</v>
      </c>
      <c r="R5" s="9">
        <v>4.87615</v>
      </c>
      <c r="S5" s="9">
        <v>47.545650000000002</v>
      </c>
      <c r="T5" s="7">
        <v>11</v>
      </c>
      <c r="U5" s="6">
        <v>43566</v>
      </c>
      <c r="V5" s="7">
        <v>9480682220</v>
      </c>
      <c r="W5" s="8" t="s">
        <v>56</v>
      </c>
      <c r="X5" s="7" t="s">
        <v>35</v>
      </c>
      <c r="Y5" s="8" t="s">
        <v>36</v>
      </c>
      <c r="Z5" s="7" t="s">
        <v>46</v>
      </c>
      <c r="AA5" s="8" t="s">
        <v>47</v>
      </c>
      <c r="AB5" s="9">
        <f t="shared" si="0"/>
        <v>0.52421799999999996</v>
      </c>
    </row>
    <row r="6" spans="1:28" x14ac:dyDescent="0.35">
      <c r="A6" s="4">
        <v>4757</v>
      </c>
      <c r="B6" s="5" t="s">
        <v>28</v>
      </c>
      <c r="C6" s="6">
        <v>43580</v>
      </c>
      <c r="D6" s="7">
        <v>149</v>
      </c>
      <c r="E6" s="8" t="s">
        <v>42</v>
      </c>
      <c r="F6" s="7" t="s">
        <v>57</v>
      </c>
      <c r="G6" s="8" t="s">
        <v>58</v>
      </c>
      <c r="H6" s="7" t="str">
        <f>"000007"</f>
        <v>000007</v>
      </c>
      <c r="I6" s="6">
        <v>41179</v>
      </c>
      <c r="J6" s="7" t="str">
        <f>"000103"</f>
        <v>000103</v>
      </c>
      <c r="K6" s="6">
        <v>42915</v>
      </c>
      <c r="L6" s="7" t="str">
        <f>"000227"</f>
        <v>000227</v>
      </c>
      <c r="M6" s="6">
        <v>42916</v>
      </c>
      <c r="N6" s="7">
        <v>11</v>
      </c>
      <c r="O6" s="7" t="str">
        <f>"000785"</f>
        <v>000785</v>
      </c>
      <c r="P6" s="6">
        <v>43578</v>
      </c>
      <c r="Q6" s="9">
        <v>24.993200000000002</v>
      </c>
      <c r="R6" s="9">
        <v>3.4950000000000001</v>
      </c>
      <c r="S6" s="9">
        <v>21.498200000000001</v>
      </c>
      <c r="T6" s="7">
        <v>28</v>
      </c>
      <c r="U6" s="6">
        <v>43580</v>
      </c>
      <c r="V6" s="7">
        <v>9480828222</v>
      </c>
      <c r="W6" s="8" t="s">
        <v>41</v>
      </c>
      <c r="X6" s="7" t="s">
        <v>59</v>
      </c>
      <c r="Y6" s="8" t="s">
        <v>60</v>
      </c>
      <c r="Z6" s="7" t="s">
        <v>46</v>
      </c>
      <c r="AA6" s="8" t="s">
        <v>47</v>
      </c>
      <c r="AB6" s="9">
        <f t="shared" si="0"/>
        <v>0.24993200000000002</v>
      </c>
    </row>
    <row r="7" spans="1:28" x14ac:dyDescent="0.35">
      <c r="A7" s="4">
        <v>4758</v>
      </c>
      <c r="B7" s="5" t="s">
        <v>28</v>
      </c>
      <c r="C7" s="6">
        <v>43582</v>
      </c>
      <c r="D7" s="7">
        <v>149</v>
      </c>
      <c r="E7" s="8" t="s">
        <v>42</v>
      </c>
      <c r="F7" s="7" t="s">
        <v>61</v>
      </c>
      <c r="G7" s="8" t="s">
        <v>62</v>
      </c>
      <c r="H7" s="7" t="str">
        <f>"000011"</f>
        <v>000011</v>
      </c>
      <c r="I7" s="6">
        <v>42625</v>
      </c>
      <c r="J7" s="7" t="str">
        <f>"000076"</f>
        <v>000076</v>
      </c>
      <c r="K7" s="6">
        <v>43427</v>
      </c>
      <c r="L7" s="7" t="str">
        <f>"000077"</f>
        <v>000077</v>
      </c>
      <c r="M7" s="6">
        <v>43427</v>
      </c>
      <c r="N7" s="7">
        <v>16</v>
      </c>
      <c r="O7" s="7" t="str">
        <f>"001127"</f>
        <v>001127</v>
      </c>
      <c r="P7" s="6">
        <v>43581</v>
      </c>
      <c r="Q7" s="9">
        <v>22.720559999999999</v>
      </c>
      <c r="R7" s="9">
        <v>2.7890199999999998</v>
      </c>
      <c r="S7" s="9">
        <v>19.931539999999998</v>
      </c>
      <c r="T7" s="7">
        <v>32</v>
      </c>
      <c r="U7" s="6">
        <v>43582</v>
      </c>
      <c r="V7" s="7">
        <v>9845359953</v>
      </c>
      <c r="W7" s="8" t="s">
        <v>63</v>
      </c>
      <c r="X7" s="7" t="s">
        <v>34</v>
      </c>
      <c r="Y7" s="8" t="s">
        <v>33</v>
      </c>
      <c r="Z7" s="7" t="s">
        <v>64</v>
      </c>
      <c r="AA7" s="8" t="s">
        <v>65</v>
      </c>
      <c r="AB7" s="9">
        <f t="shared" si="0"/>
        <v>0.22720559999999998</v>
      </c>
    </row>
    <row r="8" spans="1:28" x14ac:dyDescent="0.35">
      <c r="A8" s="4">
        <v>4759</v>
      </c>
      <c r="B8" s="5" t="s">
        <v>28</v>
      </c>
      <c r="C8" s="6">
        <v>43582</v>
      </c>
      <c r="D8" s="7">
        <v>149</v>
      </c>
      <c r="E8" s="8" t="s">
        <v>42</v>
      </c>
      <c r="F8" s="7" t="s">
        <v>61</v>
      </c>
      <c r="G8" s="8" t="s">
        <v>62</v>
      </c>
      <c r="H8" s="7" t="str">
        <f>"000011"</f>
        <v>000011</v>
      </c>
      <c r="I8" s="6">
        <v>42625</v>
      </c>
      <c r="J8" s="7" t="str">
        <f>"000076"</f>
        <v>000076</v>
      </c>
      <c r="K8" s="6">
        <v>43427</v>
      </c>
      <c r="L8" s="7" t="str">
        <f>"000077"</f>
        <v>000077</v>
      </c>
      <c r="M8" s="6">
        <v>43427</v>
      </c>
      <c r="N8" s="7">
        <v>16</v>
      </c>
      <c r="O8" s="7" t="str">
        <f>"001127"</f>
        <v>001127</v>
      </c>
      <c r="P8" s="6">
        <v>43581</v>
      </c>
      <c r="Q8" s="9">
        <v>9.7373799999999999</v>
      </c>
      <c r="R8" s="9">
        <v>1.35514</v>
      </c>
      <c r="S8" s="9">
        <v>8.3822399999999995</v>
      </c>
      <c r="T8" s="7">
        <v>32</v>
      </c>
      <c r="U8" s="6">
        <v>43582</v>
      </c>
      <c r="V8" s="7">
        <v>9845359953</v>
      </c>
      <c r="W8" s="8" t="s">
        <v>66</v>
      </c>
      <c r="X8" s="7" t="s">
        <v>34</v>
      </c>
      <c r="Y8" s="8" t="s">
        <v>33</v>
      </c>
      <c r="Z8" s="7" t="s">
        <v>64</v>
      </c>
      <c r="AA8" s="8" t="s">
        <v>65</v>
      </c>
      <c r="AB8" s="9">
        <f t="shared" si="0"/>
        <v>9.7373799999999996E-2</v>
      </c>
    </row>
    <row r="9" spans="1:28" x14ac:dyDescent="0.35">
      <c r="A9" s="4">
        <v>4760</v>
      </c>
      <c r="B9" s="5" t="s">
        <v>32</v>
      </c>
      <c r="C9" s="6">
        <v>43591</v>
      </c>
      <c r="D9" s="7">
        <v>149</v>
      </c>
      <c r="E9" s="8" t="s">
        <v>42</v>
      </c>
      <c r="F9" s="7" t="s">
        <v>67</v>
      </c>
      <c r="G9" s="8" t="s">
        <v>68</v>
      </c>
      <c r="H9" s="7" t="str">
        <f>"00"</f>
        <v>00</v>
      </c>
      <c r="I9" s="6">
        <v>85</v>
      </c>
      <c r="J9" s="7" t="str">
        <f>"000018"</f>
        <v>000018</v>
      </c>
      <c r="K9" s="6">
        <v>42978</v>
      </c>
      <c r="L9" s="7" t="str">
        <f>"000050"</f>
        <v>000050</v>
      </c>
      <c r="M9" s="6">
        <v>42978</v>
      </c>
      <c r="N9" s="7">
        <v>17</v>
      </c>
      <c r="O9" s="7" t="str">
        <f>"001304"</f>
        <v>001304</v>
      </c>
      <c r="P9" s="6">
        <v>43587</v>
      </c>
      <c r="Q9" s="9">
        <v>4.7883300000000002</v>
      </c>
      <c r="R9" s="9">
        <v>0.54105000000000003</v>
      </c>
      <c r="S9" s="9">
        <v>4.2472799999999999</v>
      </c>
      <c r="T9" s="7">
        <v>37</v>
      </c>
      <c r="U9" s="6">
        <v>43591</v>
      </c>
      <c r="V9" s="7">
        <v>9945360662</v>
      </c>
      <c r="W9" s="8" t="s">
        <v>69</v>
      </c>
      <c r="X9" s="7" t="s">
        <v>30</v>
      </c>
      <c r="Y9" s="8" t="s">
        <v>31</v>
      </c>
      <c r="Z9" s="7" t="s">
        <v>46</v>
      </c>
      <c r="AA9" s="8" t="s">
        <v>47</v>
      </c>
      <c r="AB9" s="9">
        <f t="shared" si="0"/>
        <v>4.7883300000000004E-2</v>
      </c>
    </row>
    <row r="10" spans="1:28" x14ac:dyDescent="0.35">
      <c r="A10" s="4">
        <v>4761</v>
      </c>
      <c r="B10" s="5" t="s">
        <v>32</v>
      </c>
      <c r="C10" s="6">
        <v>43609</v>
      </c>
      <c r="D10" s="7">
        <v>149</v>
      </c>
      <c r="E10" s="8" t="s">
        <v>42</v>
      </c>
      <c r="F10" s="7" t="s">
        <v>70</v>
      </c>
      <c r="G10" s="8" t="s">
        <v>71</v>
      </c>
      <c r="H10" s="7" t="str">
        <f>"000086"</f>
        <v>000086</v>
      </c>
      <c r="I10" s="6">
        <v>43035</v>
      </c>
      <c r="J10" s="7" t="str">
        <f>"000043"</f>
        <v>000043</v>
      </c>
      <c r="K10" s="6">
        <v>43035</v>
      </c>
      <c r="L10" s="7" t="str">
        <f>"000111"</f>
        <v>000111</v>
      </c>
      <c r="M10" s="6">
        <v>43035</v>
      </c>
      <c r="N10" s="7">
        <v>16</v>
      </c>
      <c r="O10" s="7" t="str">
        <f>"001977"</f>
        <v>001977</v>
      </c>
      <c r="P10" s="6">
        <v>43607</v>
      </c>
      <c r="Q10" s="9">
        <v>9.6926699999999997</v>
      </c>
      <c r="R10" s="9">
        <v>1.23499</v>
      </c>
      <c r="S10" s="9">
        <v>8.4576799999999999</v>
      </c>
      <c r="T10" s="7">
        <v>57</v>
      </c>
      <c r="U10" s="6">
        <v>43609</v>
      </c>
      <c r="V10" s="7">
        <v>9480828222</v>
      </c>
      <c r="W10" s="8" t="s">
        <v>72</v>
      </c>
      <c r="X10" s="7" t="s">
        <v>30</v>
      </c>
      <c r="Y10" s="8" t="s">
        <v>31</v>
      </c>
      <c r="Z10" s="7" t="s">
        <v>46</v>
      </c>
      <c r="AA10" s="8" t="s">
        <v>47</v>
      </c>
      <c r="AB10" s="9">
        <f t="shared" si="0"/>
        <v>9.6926699999999991E-2</v>
      </c>
    </row>
    <row r="11" spans="1:28" x14ac:dyDescent="0.35">
      <c r="A11" s="4">
        <v>4762</v>
      </c>
      <c r="B11" s="5" t="s">
        <v>32</v>
      </c>
      <c r="C11" s="6">
        <v>43614</v>
      </c>
      <c r="D11" s="7">
        <v>149</v>
      </c>
      <c r="E11" s="8" t="s">
        <v>42</v>
      </c>
      <c r="F11" s="7" t="s">
        <v>73</v>
      </c>
      <c r="G11" s="8" t="s">
        <v>74</v>
      </c>
      <c r="H11" s="7" t="str">
        <f>"000031"</f>
        <v>000031</v>
      </c>
      <c r="I11" s="6">
        <v>43250</v>
      </c>
      <c r="J11" s="7" t="str">
        <f>"000019"</f>
        <v>000019</v>
      </c>
      <c r="K11" s="6">
        <v>43250</v>
      </c>
      <c r="L11" s="7" t="str">
        <f>"000059"</f>
        <v>000059</v>
      </c>
      <c r="M11" s="6">
        <v>43250</v>
      </c>
      <c r="N11" s="7">
        <v>17</v>
      </c>
      <c r="O11" s="7" t="str">
        <f>""</f>
        <v/>
      </c>
      <c r="P11" s="6"/>
      <c r="Q11" s="9">
        <v>9.9855400000000003</v>
      </c>
      <c r="R11" s="9">
        <v>0.93</v>
      </c>
      <c r="S11" s="9">
        <v>9.0555400000000006</v>
      </c>
      <c r="T11" s="7">
        <v>64</v>
      </c>
      <c r="U11" s="6">
        <v>43614</v>
      </c>
      <c r="V11" s="7">
        <v>9945360662</v>
      </c>
      <c r="W11" s="8" t="s">
        <v>75</v>
      </c>
      <c r="X11" s="7" t="s">
        <v>30</v>
      </c>
      <c r="Y11" s="8" t="s">
        <v>31</v>
      </c>
      <c r="Z11" s="7" t="s">
        <v>46</v>
      </c>
      <c r="AA11" s="8" t="s">
        <v>47</v>
      </c>
      <c r="AB11" s="9">
        <f t="shared" si="0"/>
        <v>9.9855399999999997E-2</v>
      </c>
    </row>
    <row r="12" spans="1:28" x14ac:dyDescent="0.35">
      <c r="A12" s="4">
        <v>4763</v>
      </c>
      <c r="B12" s="5" t="s">
        <v>29</v>
      </c>
      <c r="C12" s="6">
        <v>43617</v>
      </c>
      <c r="D12" s="7">
        <v>149</v>
      </c>
      <c r="E12" s="8" t="s">
        <v>42</v>
      </c>
      <c r="F12" s="7" t="s">
        <v>76</v>
      </c>
      <c r="G12" s="8" t="s">
        <v>77</v>
      </c>
      <c r="H12" s="7" t="str">
        <f>"000251"</f>
        <v>000251</v>
      </c>
      <c r="I12" s="6">
        <v>43497</v>
      </c>
      <c r="J12" s="7" t="str">
        <f>"000109"</f>
        <v>000109</v>
      </c>
      <c r="K12" s="6">
        <v>43497</v>
      </c>
      <c r="L12" s="7" t="str">
        <f>"000251"</f>
        <v>000251</v>
      </c>
      <c r="M12" s="6">
        <v>43497</v>
      </c>
      <c r="N12" s="7">
        <v>19</v>
      </c>
      <c r="O12" s="7" t="str">
        <f>"001911"</f>
        <v>001911</v>
      </c>
      <c r="P12" s="6">
        <v>43607</v>
      </c>
      <c r="Q12" s="9">
        <v>59.929490000000001</v>
      </c>
      <c r="R12" s="9">
        <v>6.67624</v>
      </c>
      <c r="S12" s="9">
        <v>53.253250000000001</v>
      </c>
      <c r="T12" s="7">
        <v>67</v>
      </c>
      <c r="U12" s="6">
        <v>43617</v>
      </c>
      <c r="V12" s="7">
        <v>9480828222</v>
      </c>
      <c r="W12" s="8" t="s">
        <v>78</v>
      </c>
      <c r="X12" s="7" t="s">
        <v>37</v>
      </c>
      <c r="Y12" s="8" t="s">
        <v>38</v>
      </c>
      <c r="Z12" s="7" t="s">
        <v>46</v>
      </c>
      <c r="AA12" s="8" t="s">
        <v>47</v>
      </c>
      <c r="AB12" s="9">
        <v>0.59929489999999996</v>
      </c>
    </row>
    <row r="13" spans="1:28" x14ac:dyDescent="0.35">
      <c r="A13" s="4">
        <v>4764</v>
      </c>
      <c r="B13" s="5" t="s">
        <v>29</v>
      </c>
      <c r="C13" s="6">
        <v>43617</v>
      </c>
      <c r="D13" s="7">
        <v>149</v>
      </c>
      <c r="E13" s="8" t="s">
        <v>42</v>
      </c>
      <c r="F13" s="7" t="s">
        <v>79</v>
      </c>
      <c r="G13" s="8" t="s">
        <v>80</v>
      </c>
      <c r="H13" s="7" t="str">
        <f>"000252"</f>
        <v>000252</v>
      </c>
      <c r="I13" s="6">
        <v>43497</v>
      </c>
      <c r="J13" s="7" t="str">
        <f>"000110"</f>
        <v>000110</v>
      </c>
      <c r="K13" s="6">
        <v>43498</v>
      </c>
      <c r="L13" s="7" t="str">
        <f>"000252"</f>
        <v>000252</v>
      </c>
      <c r="M13" s="6">
        <v>43498</v>
      </c>
      <c r="N13" s="7">
        <v>19</v>
      </c>
      <c r="O13" s="7" t="str">
        <f>"001912"</f>
        <v>001912</v>
      </c>
      <c r="P13" s="6">
        <v>43607</v>
      </c>
      <c r="Q13" s="9">
        <v>59.938090000000003</v>
      </c>
      <c r="R13" s="9">
        <v>6.6767099999999999</v>
      </c>
      <c r="S13" s="9">
        <v>53.261380000000003</v>
      </c>
      <c r="T13" s="7">
        <v>67</v>
      </c>
      <c r="U13" s="6">
        <v>43617</v>
      </c>
      <c r="V13" s="7">
        <v>9480828222</v>
      </c>
      <c r="W13" s="8" t="s">
        <v>78</v>
      </c>
      <c r="X13" s="7" t="s">
        <v>37</v>
      </c>
      <c r="Y13" s="8" t="s">
        <v>38</v>
      </c>
      <c r="Z13" s="7" t="s">
        <v>46</v>
      </c>
      <c r="AA13" s="8" t="s">
        <v>47</v>
      </c>
      <c r="AB13" s="9">
        <v>0.59938089999999999</v>
      </c>
    </row>
    <row r="14" spans="1:28" x14ac:dyDescent="0.35">
      <c r="A14" s="4">
        <v>4765</v>
      </c>
      <c r="B14" s="5" t="s">
        <v>29</v>
      </c>
      <c r="C14" s="6">
        <v>43617</v>
      </c>
      <c r="D14" s="7">
        <v>149</v>
      </c>
      <c r="E14" s="8" t="s">
        <v>42</v>
      </c>
      <c r="F14" s="7" t="s">
        <v>81</v>
      </c>
      <c r="G14" s="8" t="s">
        <v>82</v>
      </c>
      <c r="H14" s="7" t="str">
        <f>"000253"</f>
        <v>000253</v>
      </c>
      <c r="I14" s="6">
        <v>43499</v>
      </c>
      <c r="J14" s="7" t="str">
        <f>"000111"</f>
        <v>000111</v>
      </c>
      <c r="K14" s="6">
        <v>43499</v>
      </c>
      <c r="L14" s="7" t="str">
        <f>"000253"</f>
        <v>000253</v>
      </c>
      <c r="M14" s="6">
        <v>43499</v>
      </c>
      <c r="N14" s="7">
        <v>19</v>
      </c>
      <c r="O14" s="7" t="str">
        <f>"001915"</f>
        <v>001915</v>
      </c>
      <c r="P14" s="6">
        <v>43607</v>
      </c>
      <c r="Q14" s="9">
        <v>59.832850000000001</v>
      </c>
      <c r="R14" s="9">
        <v>6.6711099999999997</v>
      </c>
      <c r="S14" s="9">
        <v>53.161740000000002</v>
      </c>
      <c r="T14" s="7">
        <v>67</v>
      </c>
      <c r="U14" s="6">
        <v>43617</v>
      </c>
      <c r="V14" s="7">
        <v>9480828222</v>
      </c>
      <c r="W14" s="8" t="s">
        <v>83</v>
      </c>
      <c r="X14" s="7" t="s">
        <v>37</v>
      </c>
      <c r="Y14" s="8" t="s">
        <v>38</v>
      </c>
      <c r="Z14" s="7" t="s">
        <v>46</v>
      </c>
      <c r="AA14" s="8" t="s">
        <v>47</v>
      </c>
      <c r="AB14" s="9">
        <v>0.59832850000000004</v>
      </c>
    </row>
    <row r="15" spans="1:28" x14ac:dyDescent="0.35">
      <c r="A15" s="4">
        <v>4766</v>
      </c>
      <c r="B15" s="5" t="s">
        <v>29</v>
      </c>
      <c r="C15" s="6">
        <v>43617</v>
      </c>
      <c r="D15" s="7">
        <v>149</v>
      </c>
      <c r="E15" s="8" t="s">
        <v>42</v>
      </c>
      <c r="F15" s="7" t="s">
        <v>84</v>
      </c>
      <c r="G15" s="8" t="s">
        <v>85</v>
      </c>
      <c r="H15" s="7" t="str">
        <f>"000254"</f>
        <v>000254</v>
      </c>
      <c r="I15" s="6">
        <v>43499</v>
      </c>
      <c r="J15" s="7" t="str">
        <f>"000112"</f>
        <v>000112</v>
      </c>
      <c r="K15" s="6">
        <v>43499</v>
      </c>
      <c r="L15" s="7" t="str">
        <f>"000254"</f>
        <v>000254</v>
      </c>
      <c r="M15" s="6">
        <v>43499</v>
      </c>
      <c r="N15" s="7">
        <v>19</v>
      </c>
      <c r="O15" s="7" t="str">
        <f>"001916"</f>
        <v>001916</v>
      </c>
      <c r="P15" s="6">
        <v>43607</v>
      </c>
      <c r="Q15" s="9">
        <v>59.951410000000003</v>
      </c>
      <c r="R15" s="9">
        <v>6.6773699999999998</v>
      </c>
      <c r="S15" s="9">
        <v>53.274039999999999</v>
      </c>
      <c r="T15" s="7">
        <v>67</v>
      </c>
      <c r="U15" s="6">
        <v>43617</v>
      </c>
      <c r="V15" s="7">
        <v>9480828222</v>
      </c>
      <c r="W15" s="8" t="s">
        <v>83</v>
      </c>
      <c r="X15" s="7" t="s">
        <v>37</v>
      </c>
      <c r="Y15" s="8" t="s">
        <v>38</v>
      </c>
      <c r="Z15" s="7" t="s">
        <v>46</v>
      </c>
      <c r="AA15" s="8" t="s">
        <v>47</v>
      </c>
      <c r="AB15" s="9">
        <v>0.59951410000000005</v>
      </c>
    </row>
    <row r="16" spans="1:28" x14ac:dyDescent="0.35">
      <c r="A16" s="4">
        <v>4767</v>
      </c>
      <c r="B16" s="5" t="s">
        <v>29</v>
      </c>
      <c r="C16" s="6">
        <v>43636</v>
      </c>
      <c r="D16" s="7">
        <v>149</v>
      </c>
      <c r="E16" s="8" t="s">
        <v>42</v>
      </c>
      <c r="F16" s="7" t="s">
        <v>86</v>
      </c>
      <c r="G16" s="8" t="s">
        <v>87</v>
      </c>
      <c r="H16" s="7" t="str">
        <f>"000302"</f>
        <v>000302</v>
      </c>
      <c r="I16" s="6">
        <v>43515</v>
      </c>
      <c r="J16" s="7" t="str">
        <f>"000116"</f>
        <v>000116</v>
      </c>
      <c r="K16" s="6">
        <v>43516</v>
      </c>
      <c r="L16" s="7" t="str">
        <f>"000265"</f>
        <v>000265</v>
      </c>
      <c r="M16" s="6">
        <v>43516</v>
      </c>
      <c r="N16" s="7">
        <v>19</v>
      </c>
      <c r="O16" s="7" t="str">
        <f>"002810"</f>
        <v>002810</v>
      </c>
      <c r="P16" s="6">
        <v>43633</v>
      </c>
      <c r="Q16" s="9">
        <v>59.967979999999997</v>
      </c>
      <c r="R16" s="9">
        <v>5.5789200000000001</v>
      </c>
      <c r="S16" s="9">
        <v>54.389060000000001</v>
      </c>
      <c r="T16" s="7">
        <v>90</v>
      </c>
      <c r="U16" s="6">
        <v>43636</v>
      </c>
      <c r="V16" s="7">
        <v>9480828222</v>
      </c>
      <c r="W16" s="8" t="s">
        <v>88</v>
      </c>
      <c r="X16" s="7" t="s">
        <v>37</v>
      </c>
      <c r="Y16" s="8" t="s">
        <v>38</v>
      </c>
      <c r="Z16" s="7" t="s">
        <v>46</v>
      </c>
      <c r="AA16" s="8" t="s">
        <v>47</v>
      </c>
      <c r="AB16" s="9">
        <v>0.59967979999999999</v>
      </c>
    </row>
    <row r="17" spans="1:28" x14ac:dyDescent="0.35">
      <c r="A17" s="4">
        <v>4768</v>
      </c>
      <c r="B17" s="5" t="s">
        <v>89</v>
      </c>
      <c r="C17" s="6">
        <v>43647</v>
      </c>
      <c r="D17" s="7">
        <v>149</v>
      </c>
      <c r="E17" s="8" t="s">
        <v>42</v>
      </c>
      <c r="F17" s="7" t="s">
        <v>90</v>
      </c>
      <c r="G17" s="10" t="s">
        <v>91</v>
      </c>
      <c r="H17" s="7" t="str">
        <f>"000144"</f>
        <v>000144</v>
      </c>
      <c r="I17" s="6">
        <v>43128</v>
      </c>
      <c r="J17" s="7" t="str">
        <f>"000099"</f>
        <v>000099</v>
      </c>
      <c r="K17" s="6">
        <v>43128</v>
      </c>
      <c r="L17" s="7" t="str">
        <f>"000239"</f>
        <v>000239</v>
      </c>
      <c r="M17" s="6">
        <v>43129</v>
      </c>
      <c r="N17" s="7">
        <v>17</v>
      </c>
      <c r="O17" s="7" t="str">
        <f>"003195"</f>
        <v>003195</v>
      </c>
      <c r="P17" s="6">
        <v>43643</v>
      </c>
      <c r="Q17" s="11">
        <v>14.87565</v>
      </c>
      <c r="R17" s="11">
        <v>1.6860200000000001</v>
      </c>
      <c r="S17" s="11">
        <v>13.189629999999999</v>
      </c>
      <c r="T17" s="7">
        <v>96</v>
      </c>
      <c r="U17" s="6">
        <v>43647</v>
      </c>
      <c r="V17" s="7">
        <v>9901652865</v>
      </c>
      <c r="W17" s="10" t="s">
        <v>92</v>
      </c>
      <c r="X17" s="7" t="s">
        <v>30</v>
      </c>
      <c r="Y17" s="10" t="s">
        <v>31</v>
      </c>
      <c r="Z17" s="7" t="s">
        <v>46</v>
      </c>
      <c r="AA17" s="10" t="s">
        <v>47</v>
      </c>
      <c r="AB17" s="11">
        <f t="shared" ref="AB17:AB23" si="1">Q17/100</f>
        <v>0.14875650000000001</v>
      </c>
    </row>
    <row r="18" spans="1:28" x14ac:dyDescent="0.35">
      <c r="A18" s="4">
        <v>4769</v>
      </c>
      <c r="B18" s="5" t="s">
        <v>89</v>
      </c>
      <c r="C18" s="6">
        <v>43654</v>
      </c>
      <c r="D18" s="7">
        <v>149</v>
      </c>
      <c r="E18" s="8" t="s">
        <v>42</v>
      </c>
      <c r="F18" s="7" t="s">
        <v>61</v>
      </c>
      <c r="G18" s="10" t="s">
        <v>62</v>
      </c>
      <c r="H18" s="7" t="str">
        <f>"000011"</f>
        <v>000011</v>
      </c>
      <c r="I18" s="6">
        <v>42625</v>
      </c>
      <c r="J18" s="7" t="str">
        <f>"000038"</f>
        <v>000038</v>
      </c>
      <c r="K18" s="6">
        <v>43733</v>
      </c>
      <c r="L18" s="7" t="str">
        <f>"000038"</f>
        <v>000038</v>
      </c>
      <c r="M18" s="6">
        <v>43734</v>
      </c>
      <c r="N18" s="7">
        <v>16</v>
      </c>
      <c r="O18" s="7" t="str">
        <f>"005690"</f>
        <v>005690</v>
      </c>
      <c r="P18" s="6">
        <v>43748</v>
      </c>
      <c r="Q18" s="11">
        <v>16.22897</v>
      </c>
      <c r="R18" s="11">
        <v>1.9638</v>
      </c>
      <c r="S18" s="11">
        <v>14.265169999999999</v>
      </c>
      <c r="T18" s="7">
        <v>109</v>
      </c>
      <c r="U18" s="6">
        <v>43654</v>
      </c>
      <c r="V18" s="7">
        <v>9845359953</v>
      </c>
      <c r="W18" s="10" t="s">
        <v>66</v>
      </c>
      <c r="X18" s="7" t="s">
        <v>34</v>
      </c>
      <c r="Y18" s="10" t="s">
        <v>33</v>
      </c>
      <c r="Z18" s="7" t="s">
        <v>64</v>
      </c>
      <c r="AA18" s="10" t="s">
        <v>65</v>
      </c>
      <c r="AB18" s="11">
        <f t="shared" si="1"/>
        <v>0.16228970000000001</v>
      </c>
    </row>
    <row r="19" spans="1:28" x14ac:dyDescent="0.35">
      <c r="A19" s="4">
        <v>4770</v>
      </c>
      <c r="B19" s="5" t="s">
        <v>89</v>
      </c>
      <c r="C19" s="6">
        <v>43671</v>
      </c>
      <c r="D19" s="7">
        <v>149</v>
      </c>
      <c r="E19" s="8" t="s">
        <v>42</v>
      </c>
      <c r="F19" s="7" t="s">
        <v>93</v>
      </c>
      <c r="G19" s="10" t="s">
        <v>94</v>
      </c>
      <c r="H19" s="7" t="str">
        <f>"000125"</f>
        <v>000125</v>
      </c>
      <c r="I19" s="6">
        <v>42891</v>
      </c>
      <c r="J19" s="7" t="str">
        <f>"000120"</f>
        <v>000120</v>
      </c>
      <c r="K19" s="6">
        <v>43140</v>
      </c>
      <c r="L19" s="7" t="str">
        <f>"000258"</f>
        <v>000258</v>
      </c>
      <c r="M19" s="6">
        <v>43140</v>
      </c>
      <c r="N19" s="7">
        <v>17</v>
      </c>
      <c r="O19" s="7" t="str">
        <f>"003867"</f>
        <v>003867</v>
      </c>
      <c r="P19" s="6">
        <v>43666</v>
      </c>
      <c r="Q19" s="11">
        <v>9.6634100000000007</v>
      </c>
      <c r="R19" s="11">
        <v>1.0586800000000001</v>
      </c>
      <c r="S19" s="11">
        <v>8.60473</v>
      </c>
      <c r="T19" s="7">
        <v>125</v>
      </c>
      <c r="U19" s="6">
        <v>43671</v>
      </c>
      <c r="V19" s="7">
        <v>9902410446</v>
      </c>
      <c r="W19" s="10" t="s">
        <v>95</v>
      </c>
      <c r="X19" s="7" t="s">
        <v>30</v>
      </c>
      <c r="Y19" s="10" t="s">
        <v>31</v>
      </c>
      <c r="Z19" s="7" t="s">
        <v>46</v>
      </c>
      <c r="AA19" s="10" t="s">
        <v>47</v>
      </c>
      <c r="AB19" s="11">
        <f t="shared" si="1"/>
        <v>9.6634100000000001E-2</v>
      </c>
    </row>
    <row r="20" spans="1:28" x14ac:dyDescent="0.35">
      <c r="A20" s="4">
        <v>4771</v>
      </c>
      <c r="B20" s="5" t="s">
        <v>89</v>
      </c>
      <c r="C20" s="6">
        <v>43671</v>
      </c>
      <c r="D20" s="7">
        <v>149</v>
      </c>
      <c r="E20" s="8" t="s">
        <v>42</v>
      </c>
      <c r="F20" s="7" t="s">
        <v>96</v>
      </c>
      <c r="G20" s="10" t="s">
        <v>97</v>
      </c>
      <c r="H20" s="7" t="str">
        <f>"000090"</f>
        <v>000090</v>
      </c>
      <c r="I20" s="6">
        <v>43038</v>
      </c>
      <c r="J20" s="7" t="str">
        <f>"000045"</f>
        <v>000045</v>
      </c>
      <c r="K20" s="6">
        <v>43038</v>
      </c>
      <c r="L20" s="7" t="str">
        <f>"000116"</f>
        <v>000116</v>
      </c>
      <c r="M20" s="6">
        <v>43038</v>
      </c>
      <c r="N20" s="7">
        <v>16</v>
      </c>
      <c r="O20" s="7" t="str">
        <f>"003872"</f>
        <v>003872</v>
      </c>
      <c r="P20" s="6">
        <v>43666</v>
      </c>
      <c r="Q20" s="11">
        <v>1.95194</v>
      </c>
      <c r="R20" s="11">
        <v>0.22395999999999999</v>
      </c>
      <c r="S20" s="11">
        <v>1.7279800000000001</v>
      </c>
      <c r="T20" s="7">
        <v>125</v>
      </c>
      <c r="U20" s="6">
        <v>43671</v>
      </c>
      <c r="V20" s="7">
        <v>9480828222</v>
      </c>
      <c r="W20" s="10" t="s">
        <v>98</v>
      </c>
      <c r="X20" s="7" t="s">
        <v>30</v>
      </c>
      <c r="Y20" s="10" t="s">
        <v>31</v>
      </c>
      <c r="Z20" s="7" t="s">
        <v>46</v>
      </c>
      <c r="AA20" s="10" t="s">
        <v>47</v>
      </c>
      <c r="AB20" s="11">
        <f t="shared" si="1"/>
        <v>1.9519399999999999E-2</v>
      </c>
    </row>
    <row r="21" spans="1:28" x14ac:dyDescent="0.35">
      <c r="A21" s="4">
        <v>4772</v>
      </c>
      <c r="B21" s="5" t="s">
        <v>99</v>
      </c>
      <c r="C21" s="6">
        <v>43696</v>
      </c>
      <c r="D21" s="7">
        <v>149</v>
      </c>
      <c r="E21" s="8" t="s">
        <v>42</v>
      </c>
      <c r="F21" s="7" t="s">
        <v>100</v>
      </c>
      <c r="G21" s="10" t="s">
        <v>101</v>
      </c>
      <c r="H21" s="7" t="str">
        <f>"000163"</f>
        <v>000163</v>
      </c>
      <c r="I21" s="6">
        <v>43139</v>
      </c>
      <c r="J21" s="7" t="str">
        <f>"000117"</f>
        <v>000117</v>
      </c>
      <c r="K21" s="6">
        <v>43139</v>
      </c>
      <c r="L21" s="7" t="str">
        <f>"000255"</f>
        <v>000255</v>
      </c>
      <c r="M21" s="6">
        <v>43139</v>
      </c>
      <c r="N21" s="7">
        <v>17</v>
      </c>
      <c r="O21" s="7" t="str">
        <f>"004403"</f>
        <v>004403</v>
      </c>
      <c r="P21" s="6">
        <v>43686</v>
      </c>
      <c r="Q21" s="11">
        <v>9.9331800000000001</v>
      </c>
      <c r="R21" s="11">
        <v>0.92378000000000005</v>
      </c>
      <c r="S21" s="11">
        <v>9.0093999999999994</v>
      </c>
      <c r="T21" s="7">
        <v>158</v>
      </c>
      <c r="U21" s="6">
        <v>43696</v>
      </c>
      <c r="V21" s="7">
        <v>9480828222</v>
      </c>
      <c r="W21" s="10" t="s">
        <v>102</v>
      </c>
      <c r="X21" s="7" t="s">
        <v>30</v>
      </c>
      <c r="Y21" s="10" t="s">
        <v>31</v>
      </c>
      <c r="Z21" s="7" t="s">
        <v>46</v>
      </c>
      <c r="AA21" s="10" t="s">
        <v>47</v>
      </c>
      <c r="AB21" s="11">
        <f t="shared" si="1"/>
        <v>9.9331799999999998E-2</v>
      </c>
    </row>
    <row r="22" spans="1:28" x14ac:dyDescent="0.35">
      <c r="A22" s="4">
        <v>4773</v>
      </c>
      <c r="B22" s="5" t="s">
        <v>103</v>
      </c>
      <c r="C22" s="6">
        <v>43719</v>
      </c>
      <c r="D22" s="7">
        <v>149</v>
      </c>
      <c r="E22" s="8" t="s">
        <v>42</v>
      </c>
      <c r="F22" s="7" t="s">
        <v>104</v>
      </c>
      <c r="G22" s="10" t="s">
        <v>105</v>
      </c>
      <c r="H22" s="7" t="str">
        <f>"000175"</f>
        <v>000175</v>
      </c>
      <c r="I22" s="6">
        <v>43701</v>
      </c>
      <c r="J22" s="7" t="str">
        <f>"000033"</f>
        <v>000033</v>
      </c>
      <c r="K22" s="6">
        <v>43701</v>
      </c>
      <c r="L22" s="7" t="str">
        <f>"000108"</f>
        <v>000108</v>
      </c>
      <c r="M22" s="6">
        <v>43701</v>
      </c>
      <c r="N22" s="7">
        <v>19</v>
      </c>
      <c r="O22" s="7" t="str">
        <f>"004968"</f>
        <v>004968</v>
      </c>
      <c r="P22" s="6">
        <v>43717</v>
      </c>
      <c r="Q22" s="11">
        <v>74.496340000000004</v>
      </c>
      <c r="R22" s="11">
        <v>5.0444699999999996</v>
      </c>
      <c r="S22" s="11">
        <v>69.45187</v>
      </c>
      <c r="T22" s="7">
        <v>182</v>
      </c>
      <c r="U22" s="6">
        <v>43719</v>
      </c>
      <c r="V22" s="7">
        <v>9880398035</v>
      </c>
      <c r="W22" s="10" t="s">
        <v>106</v>
      </c>
      <c r="X22" s="7" t="s">
        <v>107</v>
      </c>
      <c r="Y22" s="10" t="s">
        <v>108</v>
      </c>
      <c r="Z22" s="7" t="s">
        <v>46</v>
      </c>
      <c r="AA22" s="10" t="s">
        <v>47</v>
      </c>
      <c r="AB22" s="11">
        <f t="shared" si="1"/>
        <v>0.74496340000000005</v>
      </c>
    </row>
    <row r="23" spans="1:28" x14ac:dyDescent="0.35">
      <c r="A23" s="4">
        <v>4774</v>
      </c>
      <c r="B23" s="5" t="s">
        <v>103</v>
      </c>
      <c r="C23" s="6">
        <v>43719</v>
      </c>
      <c r="D23" s="7">
        <v>149</v>
      </c>
      <c r="E23" s="8" t="s">
        <v>42</v>
      </c>
      <c r="F23" s="7" t="s">
        <v>109</v>
      </c>
      <c r="G23" s="10" t="s">
        <v>110</v>
      </c>
      <c r="H23" s="7" t="str">
        <f>"000174"</f>
        <v>000174</v>
      </c>
      <c r="I23" s="6">
        <v>43701</v>
      </c>
      <c r="J23" s="7" t="str">
        <f>"000032"</f>
        <v>000032</v>
      </c>
      <c r="K23" s="6">
        <v>43701</v>
      </c>
      <c r="L23" s="7" t="str">
        <f>"000107"</f>
        <v>000107</v>
      </c>
      <c r="M23" s="6">
        <v>43701</v>
      </c>
      <c r="N23" s="7">
        <v>19</v>
      </c>
      <c r="O23" s="7" t="str">
        <f>"004970"</f>
        <v>004970</v>
      </c>
      <c r="P23" s="6">
        <v>43717</v>
      </c>
      <c r="Q23" s="11">
        <v>57.105110000000003</v>
      </c>
      <c r="R23" s="11">
        <v>3.86686</v>
      </c>
      <c r="S23" s="11">
        <v>53.238250000000001</v>
      </c>
      <c r="T23" s="7">
        <v>182</v>
      </c>
      <c r="U23" s="6">
        <v>43719</v>
      </c>
      <c r="V23" s="7">
        <v>9880398035</v>
      </c>
      <c r="W23" s="10" t="s">
        <v>106</v>
      </c>
      <c r="X23" s="7" t="s">
        <v>107</v>
      </c>
      <c r="Y23" s="10" t="s">
        <v>108</v>
      </c>
      <c r="Z23" s="7" t="s">
        <v>46</v>
      </c>
      <c r="AA23" s="10" t="s">
        <v>47</v>
      </c>
      <c r="AB23" s="11">
        <f t="shared" si="1"/>
        <v>0.57105110000000003</v>
      </c>
    </row>
    <row r="24" spans="1:28" x14ac:dyDescent="0.35">
      <c r="A24" s="4">
        <v>4775</v>
      </c>
      <c r="B24" s="5" t="s">
        <v>111</v>
      </c>
      <c r="C24" s="6">
        <v>43748</v>
      </c>
      <c r="D24" s="4">
        <v>149</v>
      </c>
      <c r="E24" s="8" t="s">
        <v>42</v>
      </c>
      <c r="F24" s="7" t="s">
        <v>61</v>
      </c>
      <c r="G24" s="8" t="s">
        <v>62</v>
      </c>
      <c r="H24" s="7" t="str">
        <f>"000011"</f>
        <v>000011</v>
      </c>
      <c r="I24" s="6">
        <v>42625</v>
      </c>
      <c r="J24" s="7" t="str">
        <f>"000038"</f>
        <v>000038</v>
      </c>
      <c r="K24" s="6">
        <v>43733</v>
      </c>
      <c r="L24" s="7" t="str">
        <f>"000038"</f>
        <v>000038</v>
      </c>
      <c r="M24" s="6">
        <v>43734</v>
      </c>
      <c r="N24" s="7">
        <v>16</v>
      </c>
      <c r="O24" s="7" t="str">
        <f>"005690"</f>
        <v>005690</v>
      </c>
      <c r="P24" s="6">
        <v>43748</v>
      </c>
      <c r="Q24" s="9">
        <v>9.7373799999999999</v>
      </c>
      <c r="R24" s="9">
        <v>1.2532799999999999</v>
      </c>
      <c r="S24" s="9">
        <v>8.4840999999999998</v>
      </c>
      <c r="T24" s="7">
        <v>13</v>
      </c>
      <c r="U24" s="6">
        <v>43748</v>
      </c>
      <c r="V24" s="7">
        <v>9845359953</v>
      </c>
      <c r="W24" s="8" t="s">
        <v>63</v>
      </c>
      <c r="X24" s="7" t="s">
        <v>34</v>
      </c>
      <c r="Y24" s="8" t="s">
        <v>33</v>
      </c>
      <c r="Z24" s="7" t="s">
        <v>64</v>
      </c>
      <c r="AA24" s="8" t="s">
        <v>65</v>
      </c>
      <c r="AB24" s="9">
        <v>9.7373799999999996E-2</v>
      </c>
    </row>
    <row r="25" spans="1:28" x14ac:dyDescent="0.35">
      <c r="A25" s="4">
        <v>4776</v>
      </c>
      <c r="B25" s="5" t="s">
        <v>112</v>
      </c>
      <c r="C25" s="6">
        <v>43823</v>
      </c>
      <c r="D25" s="4">
        <v>149</v>
      </c>
      <c r="E25" s="8" t="s">
        <v>42</v>
      </c>
      <c r="F25" s="7" t="s">
        <v>73</v>
      </c>
      <c r="G25" s="8" t="s">
        <v>74</v>
      </c>
      <c r="H25" s="7" t="str">
        <f>"000031"</f>
        <v>000031</v>
      </c>
      <c r="I25" s="6">
        <v>43250</v>
      </c>
      <c r="J25" s="7" t="str">
        <f>"000019"</f>
        <v>000019</v>
      </c>
      <c r="K25" s="6">
        <v>43250</v>
      </c>
      <c r="L25" s="7" t="str">
        <f>"000059"</f>
        <v>000059</v>
      </c>
      <c r="M25" s="6">
        <v>43250</v>
      </c>
      <c r="N25" s="7">
        <v>17</v>
      </c>
      <c r="O25" s="7" t="str">
        <f>"006791"</f>
        <v>006791</v>
      </c>
      <c r="P25" s="6">
        <v>43811</v>
      </c>
      <c r="Q25" s="9">
        <v>7.5232200000000002</v>
      </c>
      <c r="R25" s="9">
        <v>0.79971000000000003</v>
      </c>
      <c r="S25" s="9">
        <v>6.7235100000000001</v>
      </c>
      <c r="T25" s="7">
        <v>13</v>
      </c>
      <c r="U25" s="6">
        <v>43823</v>
      </c>
      <c r="V25" s="7">
        <v>9945360662</v>
      </c>
      <c r="W25" s="8" t="s">
        <v>102</v>
      </c>
      <c r="X25" s="7" t="s">
        <v>30</v>
      </c>
      <c r="Y25" s="8" t="s">
        <v>31</v>
      </c>
      <c r="Z25" s="7" t="s">
        <v>46</v>
      </c>
      <c r="AA25" s="8" t="s">
        <v>47</v>
      </c>
      <c r="AB25" s="9">
        <v>7.5232199999999999E-2</v>
      </c>
    </row>
    <row r="26" spans="1:28" x14ac:dyDescent="0.35">
      <c r="A26" s="4">
        <v>4777</v>
      </c>
      <c r="B26" s="5" t="s">
        <v>112</v>
      </c>
      <c r="C26" s="6">
        <v>43823</v>
      </c>
      <c r="D26" s="4">
        <v>149</v>
      </c>
      <c r="E26" s="8" t="s">
        <v>42</v>
      </c>
      <c r="F26" s="7" t="s">
        <v>73</v>
      </c>
      <c r="G26" s="8" t="s">
        <v>74</v>
      </c>
      <c r="H26" s="7" t="str">
        <f>"000031"</f>
        <v>000031</v>
      </c>
      <c r="I26" s="6">
        <v>43250</v>
      </c>
      <c r="J26" s="7" t="str">
        <f>"000019"</f>
        <v>000019</v>
      </c>
      <c r="K26" s="6">
        <v>43250</v>
      </c>
      <c r="L26" s="7" t="str">
        <f>"000059"</f>
        <v>000059</v>
      </c>
      <c r="M26" s="6">
        <v>43250</v>
      </c>
      <c r="N26" s="7">
        <v>17</v>
      </c>
      <c r="O26" s="7" t="str">
        <f>"006791"</f>
        <v>006791</v>
      </c>
      <c r="P26" s="6">
        <v>43811</v>
      </c>
      <c r="Q26" s="9">
        <v>7.3308299999999997</v>
      </c>
      <c r="R26" s="9">
        <v>0.68179999999999996</v>
      </c>
      <c r="S26" s="9">
        <v>6.6490299999999998</v>
      </c>
      <c r="T26" s="7">
        <v>13</v>
      </c>
      <c r="U26" s="6">
        <v>43823</v>
      </c>
      <c r="V26" s="7">
        <v>9945360662</v>
      </c>
      <c r="W26" s="8" t="s">
        <v>98</v>
      </c>
      <c r="X26" s="7" t="s">
        <v>30</v>
      </c>
      <c r="Y26" s="8" t="s">
        <v>31</v>
      </c>
      <c r="Z26" s="7" t="s">
        <v>46</v>
      </c>
      <c r="AA26" s="8" t="s">
        <v>47</v>
      </c>
      <c r="AB26" s="9">
        <v>7.3308299999999993E-2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2020-01-30T06:46:51Z</dcterms:modified>
</cp:coreProperties>
</file>