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anjunath.hl\Desktop\BPR Q1 Q2 Q3\Contractor Bill Payment (Bill Register) Q1 Q2 Q3\"/>
    </mc:Choice>
  </mc:AlternateContent>
  <bookViews>
    <workbookView xWindow="0" yWindow="0" windowWidth="11790" windowHeight="5630"/>
  </bookViews>
  <sheets>
    <sheet name="Sheet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8" i="1" l="1"/>
  <c r="L18" i="1"/>
  <c r="J18" i="1"/>
  <c r="H18" i="1"/>
  <c r="O17" i="1"/>
  <c r="L17" i="1"/>
  <c r="J17" i="1"/>
  <c r="H17" i="1"/>
  <c r="AB16" i="1"/>
  <c r="O16" i="1"/>
  <c r="L16" i="1"/>
  <c r="J16" i="1"/>
  <c r="H16" i="1"/>
  <c r="AB15" i="1"/>
  <c r="O15" i="1"/>
  <c r="L15" i="1"/>
  <c r="J15" i="1"/>
  <c r="H15" i="1"/>
  <c r="AB14" i="1"/>
  <c r="O14" i="1"/>
  <c r="L14" i="1"/>
  <c r="J14" i="1"/>
  <c r="H14" i="1"/>
  <c r="O13" i="1"/>
  <c r="L13" i="1"/>
  <c r="J13" i="1"/>
  <c r="H13" i="1"/>
  <c r="O12" i="1"/>
  <c r="L12" i="1"/>
  <c r="J12" i="1"/>
  <c r="H12" i="1"/>
  <c r="AB11" i="1"/>
  <c r="O11" i="1"/>
  <c r="L11" i="1"/>
  <c r="J11" i="1"/>
  <c r="H11" i="1"/>
  <c r="AB10" i="1"/>
  <c r="O10" i="1"/>
  <c r="L10" i="1"/>
  <c r="J10" i="1"/>
  <c r="H10" i="1"/>
  <c r="AB9" i="1"/>
  <c r="O9" i="1"/>
  <c r="L9" i="1"/>
  <c r="J9" i="1"/>
  <c r="H9" i="1"/>
  <c r="AB8" i="1"/>
  <c r="O8" i="1"/>
  <c r="L8" i="1"/>
  <c r="J8" i="1"/>
  <c r="H8" i="1"/>
  <c r="AB7" i="1"/>
  <c r="O7" i="1"/>
  <c r="L7" i="1"/>
  <c r="J7" i="1"/>
  <c r="H7" i="1"/>
  <c r="AB6" i="1"/>
  <c r="O6" i="1"/>
  <c r="L6" i="1"/>
  <c r="J6" i="1"/>
  <c r="H6" i="1"/>
  <c r="AB5" i="1"/>
  <c r="O5" i="1"/>
  <c r="L5" i="1"/>
  <c r="J5" i="1"/>
  <c r="H5" i="1"/>
  <c r="AB4" i="1"/>
  <c r="O4" i="1"/>
  <c r="L4" i="1"/>
  <c r="J4" i="1"/>
  <c r="H4" i="1"/>
  <c r="AB3" i="1"/>
  <c r="O3" i="1"/>
  <c r="L3" i="1"/>
  <c r="J3" i="1"/>
  <c r="H3" i="1"/>
  <c r="AB2" i="1"/>
  <c r="O2" i="1"/>
  <c r="L2" i="1"/>
  <c r="J2" i="1"/>
  <c r="H2" i="1"/>
</calcChain>
</file>

<file path=xl/sharedStrings.xml><?xml version="1.0" encoding="utf-8"?>
<sst xmlns="http://schemas.openxmlformats.org/spreadsheetml/2006/main" count="181" uniqueCount="85">
  <si>
    <t>SL No</t>
  </si>
  <si>
    <t>Month</t>
  </si>
  <si>
    <t>Date</t>
  </si>
  <si>
    <t>Ward_No</t>
  </si>
  <si>
    <t>Ward_Name</t>
  </si>
  <si>
    <t>Job_Code</t>
  </si>
  <si>
    <t>Job_Description</t>
  </si>
  <si>
    <t>Work_ Order</t>
  </si>
  <si>
    <t>Work_Order_Date</t>
  </si>
  <si>
    <t>Sub Bill Register_No</t>
  </si>
  <si>
    <t>Sub Bill Register_Date</t>
  </si>
  <si>
    <t>Bill Register No</t>
  </si>
  <si>
    <t>Bill Register Date</t>
  </si>
  <si>
    <t>Job Code Year</t>
  </si>
  <si>
    <t>CBR_No</t>
  </si>
  <si>
    <t>CBR_Date</t>
  </si>
  <si>
    <t>Gross_ Amount In Lakhs</t>
  </si>
  <si>
    <t>Deduction In Lakhs</t>
  </si>
  <si>
    <t>Nett_ Amount In Lakhs</t>
  </si>
  <si>
    <t>RTGS_No</t>
  </si>
  <si>
    <t>RTGS_Date</t>
  </si>
  <si>
    <t>Contractor Number</t>
  </si>
  <si>
    <t>Contractor_Name</t>
  </si>
  <si>
    <t>P_Code</t>
  </si>
  <si>
    <t>Budget_Head</t>
  </si>
  <si>
    <t>Budget_ Head_ID</t>
  </si>
  <si>
    <t>Engineer Details</t>
  </si>
  <si>
    <t>Gross_ Amount In Cr</t>
  </si>
  <si>
    <t>April</t>
  </si>
  <si>
    <t>P0300</t>
  </si>
  <si>
    <t>M and R to Street Lights - Replacement of Burnt Bulbs etc. (Package)</t>
  </si>
  <si>
    <t>June</t>
  </si>
  <si>
    <t>P1771</t>
  </si>
  <si>
    <t>Zone Works - POW Works</t>
  </si>
  <si>
    <t>May</t>
  </si>
  <si>
    <t>P3089</t>
  </si>
  <si>
    <t>Special Development works in 7 CMC and 1 TMC area in BBMP</t>
  </si>
  <si>
    <t>P3106</t>
  </si>
  <si>
    <t>Nagarothana Works</t>
  </si>
  <si>
    <t>KRIDL</t>
  </si>
  <si>
    <t>ddo466</t>
  </si>
  <si>
    <t xml:space="preserve"> Assistant Executive Engineer Electrical Dasarahalli Zone</t>
  </si>
  <si>
    <t>SHIVANANDA N</t>
  </si>
  <si>
    <t>ddo023</t>
  </si>
  <si>
    <t xml:space="preserve"> Assistant Executive Engineer Dasarahalli SubDiv</t>
  </si>
  <si>
    <t>T Dasara Halli</t>
  </si>
  <si>
    <t>015-16-000001</t>
  </si>
  <si>
    <t>Operation and Maintenance of stree light at Ward No.15 Dasarahalli Package D-5</t>
  </si>
  <si>
    <t>M/S RAJASHRRE ELECTIRCALS</t>
  </si>
  <si>
    <t xml:space="preserve">M/s Rajashree electricals </t>
  </si>
  <si>
    <t>015-17-000027</t>
  </si>
  <si>
    <t>Improvements and reasphalting road from NH-4 to Kalasthi nagara, Nrupathunga road and sujata tent back side road in Dasarahalli ward no. 15</t>
  </si>
  <si>
    <t>K T Ramesh</t>
  </si>
  <si>
    <t>015-17-000028</t>
  </si>
  <si>
    <t>Improvements and reasphalting road from NH-4 to Krishne gowda layout, Raghavendra hospital side road and others model colony main road in Dasarahalli ward no. 15</t>
  </si>
  <si>
    <t>015-17-000029</t>
  </si>
  <si>
    <t>Improvements and reasphalting road from St.Marys school back side road and eagle bakery to 5th cross road in Dasarahalli ward no. 15</t>
  </si>
  <si>
    <t>015-18-000031</t>
  </si>
  <si>
    <t xml:space="preserve">Construction of compound wall to Indira Canteen in Dasarahalli ward no.15 </t>
  </si>
  <si>
    <t>Operation and Maintenance of stree light at Ward No.15 Dasarahalli Package    D-5</t>
  </si>
  <si>
    <t>015-17-000007</t>
  </si>
  <si>
    <t>Improvements and construction of CC road MTS colony cross roads in Dasarahalli ward no 15 Dasarahalli Sub division</t>
  </si>
  <si>
    <t>PAVANKUMAR K</t>
  </si>
  <si>
    <t>015-17-000006</t>
  </si>
  <si>
    <t>Improvements and construction of CC road from Pampa Mahakavi Kuvempu road to Prashantha nagara cross road in Dasarahalli ward no 15 Dasarahalli Sub division</t>
  </si>
  <si>
    <t>015-17-000004</t>
  </si>
  <si>
    <t>Improvements and construction of CC Drains Left side of the 1st main road in Dasarahalli ward no 15 Dasarahalli Sub division</t>
  </si>
  <si>
    <t>July</t>
  </si>
  <si>
    <t>015-17-000005</t>
  </si>
  <si>
    <t>Improvements and construction of CC Drains Right side of the 1st main road in Dasarahalli ward no 15 Dasarahalli Sub division</t>
  </si>
  <si>
    <t>August</t>
  </si>
  <si>
    <t>015-18-000001</t>
  </si>
  <si>
    <t>Construction of RCC drain and Improvements to road at Grape Garden Main road T. Dasarahalli ward no 15</t>
  </si>
  <si>
    <t>P3329</t>
  </si>
  <si>
    <t>Special Development works at Wards (70 wards Rs.1.00 Cr. Each) - Ward Numbers as per Budget Book 2017-18 page no. 109</t>
  </si>
  <si>
    <t>015-18-000002</t>
  </si>
  <si>
    <t>Construction of RCC drain and Improvements to cross roads 1st, 2nd 3rd, 4th, 5th and culverts at Grape garden T. Dasarahalli ward no 15</t>
  </si>
  <si>
    <t>December</t>
  </si>
  <si>
    <t>015-18-000007</t>
  </si>
  <si>
    <t>IImprovements and Re-Asphalting Dasarahalli main road and Other roads S.Ramesh road, Ganesh swamil road,Kempegowda nagara and Maheshwari nagara roads and Construction drain and concrete main and cross roads of Vidya nagara Dasarahalli no.15 and 39(6WORKS) Package no:DZ/2017-18(05)</t>
  </si>
  <si>
    <t xml:space="preserve">Sri.M.S Venkatesh </t>
  </si>
  <si>
    <t>P0190</t>
  </si>
  <si>
    <t>Works sanctioned by Hon Mayor</t>
  </si>
  <si>
    <t>ddo463</t>
  </si>
  <si>
    <t xml:space="preserve"> Assistant Executive Engineer Peenya Industrial Area Dasarahalli Zone</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</si>
</sst>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theme="1"/>
      <name val="Calibri"/>
      <family val="2"/>
      <scheme val="minor"/>
    </font>
    <font>
      <b/>
      <sz val="10"/>
      <color theme="1"/>
      <name val="Calibri"/>
      <family val="2"/>
      <scheme val="minor"/>
    </font>
    <font>
      <sz val="10"/>
      <color theme="1"/>
      <name val="Calibri"/>
      <family val="2"/>
      <scheme val="minor"/>
    </font>
    <font>
      <sz val="8"/>
      <color theme="1"/>
      <name val="Verdana"/>
      <family val="2"/>
    </font>
  </fonts>
  <fills count="3">
    <fill>
      <patternFill patternType="none"/>
    </fill>
    <fill>
      <patternFill patternType="gray125"/>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3">
    <xf numFmtId="0" fontId="0" fillId="0" borderId="0" xfId="0"/>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2" fillId="0" borderId="0" xfId="0" applyFont="1" applyAlignment="1">
      <alignment horizontal="center" vertical="center"/>
    </xf>
    <xf numFmtId="0" fontId="2" fillId="0" borderId="0" xfId="0" applyFont="1"/>
    <xf numFmtId="1" fontId="3" fillId="0" borderId="1" xfId="0" applyNumberFormat="1" applyFont="1" applyBorder="1" applyAlignment="1">
      <alignment horizontal="center" vertical="center"/>
    </xf>
    <xf numFmtId="15" fontId="3" fillId="0" borderId="1" xfId="0" applyNumberFormat="1" applyFont="1" applyBorder="1" applyAlignment="1">
      <alignment horizontal="left" vertical="center"/>
    </xf>
    <xf numFmtId="15" fontId="3" fillId="0" borderId="1" xfId="0" applyNumberFormat="1"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2" fontId="3" fillId="0" borderId="1" xfId="0" applyNumberFormat="1" applyFont="1" applyBorder="1" applyAlignment="1">
      <alignment horizontal="right" vertical="center"/>
    </xf>
    <xf numFmtId="0" fontId="3" fillId="0" borderId="1" xfId="0" applyFont="1" applyBorder="1" applyAlignment="1">
      <alignment vertical="center"/>
    </xf>
    <xf numFmtId="2" fontId="3" fillId="0" borderId="1" xfId="0" applyNumberFormat="1" applyFont="1" applyBorder="1" applyAlignment="1">
      <alignmen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8"/>
  <sheetViews>
    <sheetView tabSelected="1" workbookViewId="0">
      <selection activeCell="B1" sqref="B1"/>
    </sheetView>
  </sheetViews>
  <sheetFormatPr defaultRowHeight="14.5" x14ac:dyDescent="0.35"/>
  <cols>
    <col min="2" max="2" width="6.26953125" bestFit="1" customWidth="1"/>
    <col min="3" max="3" width="9.54296875" bestFit="1" customWidth="1"/>
    <col min="5" max="5" width="16.26953125" bestFit="1" customWidth="1"/>
    <col min="6" max="6" width="13.26953125" bestFit="1" customWidth="1"/>
    <col min="7" max="7" width="31.81640625" customWidth="1"/>
    <col min="16" max="16" width="9.54296875" bestFit="1" customWidth="1"/>
    <col min="21" max="21" width="9.54296875" bestFit="1" customWidth="1"/>
    <col min="27" max="27" width="16.81640625" customWidth="1"/>
  </cols>
  <sheetData>
    <row r="1" spans="1:28" s="3" customFormat="1" ht="24" customHeight="1" x14ac:dyDescent="0.35">
      <c r="A1" s="1" t="s">
        <v>0</v>
      </c>
      <c r="B1" s="1" t="s">
        <v>1</v>
      </c>
      <c r="C1" s="1" t="s">
        <v>2</v>
      </c>
      <c r="D1" s="1" t="s">
        <v>3</v>
      </c>
      <c r="E1" s="1" t="s">
        <v>4</v>
      </c>
      <c r="F1" s="1" t="s">
        <v>5</v>
      </c>
      <c r="G1" s="1" t="s">
        <v>6</v>
      </c>
      <c r="H1" s="2" t="s">
        <v>7</v>
      </c>
      <c r="I1" s="2" t="s">
        <v>8</v>
      </c>
      <c r="J1" s="2" t="s">
        <v>9</v>
      </c>
      <c r="K1" s="2" t="s">
        <v>10</v>
      </c>
      <c r="L1" s="2" t="s">
        <v>11</v>
      </c>
      <c r="M1" s="2" t="s">
        <v>12</v>
      </c>
      <c r="N1" s="2" t="s">
        <v>13</v>
      </c>
      <c r="O1" s="1" t="s">
        <v>14</v>
      </c>
      <c r="P1" s="1" t="s">
        <v>15</v>
      </c>
      <c r="Q1" s="2" t="s">
        <v>16</v>
      </c>
      <c r="R1" s="2" t="s">
        <v>17</v>
      </c>
      <c r="S1" s="2" t="s">
        <v>18</v>
      </c>
      <c r="T1" s="2" t="s">
        <v>19</v>
      </c>
      <c r="U1" s="1" t="s">
        <v>20</v>
      </c>
      <c r="V1" s="2" t="s">
        <v>21</v>
      </c>
      <c r="W1" s="1" t="s">
        <v>22</v>
      </c>
      <c r="X1" s="1" t="s">
        <v>23</v>
      </c>
      <c r="Y1" s="1" t="s">
        <v>24</v>
      </c>
      <c r="Z1" s="2" t="s">
        <v>25</v>
      </c>
      <c r="AA1" s="1" t="s">
        <v>26</v>
      </c>
      <c r="AB1" s="2" t="s">
        <v>27</v>
      </c>
    </row>
    <row r="2" spans="1:28" s="4" customFormat="1" ht="13" x14ac:dyDescent="0.3">
      <c r="A2" s="5">
        <v>631</v>
      </c>
      <c r="B2" s="6" t="s">
        <v>28</v>
      </c>
      <c r="C2" s="7">
        <v>43567</v>
      </c>
      <c r="D2" s="8">
        <v>15</v>
      </c>
      <c r="E2" s="9" t="s">
        <v>45</v>
      </c>
      <c r="F2" s="8" t="s">
        <v>46</v>
      </c>
      <c r="G2" s="9" t="s">
        <v>47</v>
      </c>
      <c r="H2" s="8" t="str">
        <f>"00010A"</f>
        <v>00010A</v>
      </c>
      <c r="I2" s="7">
        <v>42697</v>
      </c>
      <c r="J2" s="8" t="str">
        <f>"000018"</f>
        <v>000018</v>
      </c>
      <c r="K2" s="7">
        <v>43109</v>
      </c>
      <c r="L2" s="8" t="str">
        <f>"000018"</f>
        <v>000018</v>
      </c>
      <c r="M2" s="7">
        <v>43109</v>
      </c>
      <c r="N2" s="8">
        <v>16</v>
      </c>
      <c r="O2" s="8" t="str">
        <f>"000336"</f>
        <v>000336</v>
      </c>
      <c r="P2" s="7">
        <v>43566</v>
      </c>
      <c r="Q2" s="10">
        <v>5.4146900000000002</v>
      </c>
      <c r="R2" s="10">
        <v>0.35116000000000003</v>
      </c>
      <c r="S2" s="10">
        <v>5.0635300000000001</v>
      </c>
      <c r="T2" s="8">
        <v>17</v>
      </c>
      <c r="U2" s="7">
        <v>43567</v>
      </c>
      <c r="V2" s="8">
        <v>9845177325</v>
      </c>
      <c r="W2" s="9" t="s">
        <v>48</v>
      </c>
      <c r="X2" s="8" t="s">
        <v>29</v>
      </c>
      <c r="Y2" s="9" t="s">
        <v>30</v>
      </c>
      <c r="Z2" s="8" t="s">
        <v>40</v>
      </c>
      <c r="AA2" s="9" t="s">
        <v>41</v>
      </c>
      <c r="AB2" s="10">
        <f t="shared" ref="AB2:AB11" si="0">Q2/100</f>
        <v>5.4146900000000005E-2</v>
      </c>
    </row>
    <row r="3" spans="1:28" s="4" customFormat="1" ht="13" x14ac:dyDescent="0.3">
      <c r="A3" s="5">
        <v>632</v>
      </c>
      <c r="B3" s="6" t="s">
        <v>28</v>
      </c>
      <c r="C3" s="7">
        <v>43567</v>
      </c>
      <c r="D3" s="8">
        <v>15</v>
      </c>
      <c r="E3" s="9" t="s">
        <v>45</v>
      </c>
      <c r="F3" s="8" t="s">
        <v>46</v>
      </c>
      <c r="G3" s="9" t="s">
        <v>47</v>
      </c>
      <c r="H3" s="8" t="str">
        <f>"00010A"</f>
        <v>00010A</v>
      </c>
      <c r="I3" s="7">
        <v>42697</v>
      </c>
      <c r="J3" s="8" t="str">
        <f>"000018"</f>
        <v>000018</v>
      </c>
      <c r="K3" s="7">
        <v>43109</v>
      </c>
      <c r="L3" s="8" t="str">
        <f>"000018"</f>
        <v>000018</v>
      </c>
      <c r="M3" s="7">
        <v>43109</v>
      </c>
      <c r="N3" s="8">
        <v>16</v>
      </c>
      <c r="O3" s="8" t="str">
        <f>"000336"</f>
        <v>000336</v>
      </c>
      <c r="P3" s="7">
        <v>43566</v>
      </c>
      <c r="Q3" s="10">
        <v>7.5805699999999998</v>
      </c>
      <c r="R3" s="10">
        <v>0.85321999999999998</v>
      </c>
      <c r="S3" s="10">
        <v>6.7273500000000004</v>
      </c>
      <c r="T3" s="8">
        <v>17</v>
      </c>
      <c r="U3" s="7">
        <v>43567</v>
      </c>
      <c r="V3" s="8">
        <v>9845177325</v>
      </c>
      <c r="W3" s="9" t="s">
        <v>49</v>
      </c>
      <c r="X3" s="8" t="s">
        <v>29</v>
      </c>
      <c r="Y3" s="9" t="s">
        <v>30</v>
      </c>
      <c r="Z3" s="8" t="s">
        <v>40</v>
      </c>
      <c r="AA3" s="9" t="s">
        <v>41</v>
      </c>
      <c r="AB3" s="10">
        <f t="shared" si="0"/>
        <v>7.5805700000000004E-2</v>
      </c>
    </row>
    <row r="4" spans="1:28" s="4" customFormat="1" ht="13" x14ac:dyDescent="0.3">
      <c r="A4" s="5">
        <v>633</v>
      </c>
      <c r="B4" s="6" t="s">
        <v>28</v>
      </c>
      <c r="C4" s="7">
        <v>43571</v>
      </c>
      <c r="D4" s="8">
        <v>15</v>
      </c>
      <c r="E4" s="9" t="s">
        <v>45</v>
      </c>
      <c r="F4" s="8" t="s">
        <v>50</v>
      </c>
      <c r="G4" s="9" t="s">
        <v>51</v>
      </c>
      <c r="H4" s="8" t="str">
        <f>"000226"</f>
        <v>000226</v>
      </c>
      <c r="I4" s="7">
        <v>43143</v>
      </c>
      <c r="J4" s="8" t="str">
        <f>"000097"</f>
        <v>000097</v>
      </c>
      <c r="K4" s="7">
        <v>43476</v>
      </c>
      <c r="L4" s="8" t="str">
        <f>"000290"</f>
        <v>000290</v>
      </c>
      <c r="M4" s="7">
        <v>43482</v>
      </c>
      <c r="N4" s="8">
        <v>17</v>
      </c>
      <c r="O4" s="8" t="str">
        <f>"000540"</f>
        <v>000540</v>
      </c>
      <c r="P4" s="7">
        <v>43569</v>
      </c>
      <c r="Q4" s="10">
        <v>23.701160000000002</v>
      </c>
      <c r="R4" s="10">
        <v>1.12869</v>
      </c>
      <c r="S4" s="10">
        <v>22.572469999999999</v>
      </c>
      <c r="T4" s="8">
        <v>18</v>
      </c>
      <c r="U4" s="7">
        <v>43571</v>
      </c>
      <c r="V4" s="8">
        <v>8147574095</v>
      </c>
      <c r="W4" s="9" t="s">
        <v>52</v>
      </c>
      <c r="X4" s="8" t="s">
        <v>35</v>
      </c>
      <c r="Y4" s="9" t="s">
        <v>36</v>
      </c>
      <c r="Z4" s="8" t="s">
        <v>43</v>
      </c>
      <c r="AA4" s="9" t="s">
        <v>44</v>
      </c>
      <c r="AB4" s="10">
        <f t="shared" si="0"/>
        <v>0.23701160000000002</v>
      </c>
    </row>
    <row r="5" spans="1:28" s="4" customFormat="1" ht="13" x14ac:dyDescent="0.3">
      <c r="A5" s="5">
        <v>634</v>
      </c>
      <c r="B5" s="6" t="s">
        <v>28</v>
      </c>
      <c r="C5" s="7">
        <v>43571</v>
      </c>
      <c r="D5" s="8">
        <v>15</v>
      </c>
      <c r="E5" s="9" t="s">
        <v>45</v>
      </c>
      <c r="F5" s="8" t="s">
        <v>53</v>
      </c>
      <c r="G5" s="9" t="s">
        <v>54</v>
      </c>
      <c r="H5" s="8" t="str">
        <f>"000231"</f>
        <v>000231</v>
      </c>
      <c r="I5" s="7">
        <v>43143</v>
      </c>
      <c r="J5" s="8" t="str">
        <f>"000096"</f>
        <v>000096</v>
      </c>
      <c r="K5" s="7">
        <v>43476</v>
      </c>
      <c r="L5" s="8" t="str">
        <f>"000291"</f>
        <v>000291</v>
      </c>
      <c r="M5" s="7">
        <v>43482</v>
      </c>
      <c r="N5" s="8">
        <v>17</v>
      </c>
      <c r="O5" s="8" t="str">
        <f>"000541"</f>
        <v>000541</v>
      </c>
      <c r="P5" s="7">
        <v>43569</v>
      </c>
      <c r="Q5" s="10">
        <v>23.114989999999999</v>
      </c>
      <c r="R5" s="10">
        <v>1.1072900000000001</v>
      </c>
      <c r="S5" s="10">
        <v>22.0077</v>
      </c>
      <c r="T5" s="8">
        <v>18</v>
      </c>
      <c r="U5" s="7">
        <v>43571</v>
      </c>
      <c r="V5" s="8">
        <v>8147574095</v>
      </c>
      <c r="W5" s="9" t="s">
        <v>52</v>
      </c>
      <c r="X5" s="8" t="s">
        <v>35</v>
      </c>
      <c r="Y5" s="9" t="s">
        <v>36</v>
      </c>
      <c r="Z5" s="8" t="s">
        <v>43</v>
      </c>
      <c r="AA5" s="9" t="s">
        <v>44</v>
      </c>
      <c r="AB5" s="10">
        <f t="shared" si="0"/>
        <v>0.23114989999999999</v>
      </c>
    </row>
    <row r="6" spans="1:28" s="4" customFormat="1" ht="13" x14ac:dyDescent="0.3">
      <c r="A6" s="5">
        <v>635</v>
      </c>
      <c r="B6" s="6" t="s">
        <v>28</v>
      </c>
      <c r="C6" s="7">
        <v>43571</v>
      </c>
      <c r="D6" s="8">
        <v>15</v>
      </c>
      <c r="E6" s="9" t="s">
        <v>45</v>
      </c>
      <c r="F6" s="8" t="s">
        <v>55</v>
      </c>
      <c r="G6" s="9" t="s">
        <v>56</v>
      </c>
      <c r="H6" s="8" t="str">
        <f>"000227"</f>
        <v>000227</v>
      </c>
      <c r="I6" s="7">
        <v>43143</v>
      </c>
      <c r="J6" s="8" t="str">
        <f>"000095"</f>
        <v>000095</v>
      </c>
      <c r="K6" s="7">
        <v>43476</v>
      </c>
      <c r="L6" s="8" t="str">
        <f>"000292"</f>
        <v>000292</v>
      </c>
      <c r="M6" s="7">
        <v>43483</v>
      </c>
      <c r="N6" s="8">
        <v>17</v>
      </c>
      <c r="O6" s="8" t="str">
        <f>"000542"</f>
        <v>000542</v>
      </c>
      <c r="P6" s="7">
        <v>43569</v>
      </c>
      <c r="Q6" s="10">
        <v>14.588200000000001</v>
      </c>
      <c r="R6" s="10">
        <v>0.75219000000000003</v>
      </c>
      <c r="S6" s="10">
        <v>13.83601</v>
      </c>
      <c r="T6" s="8">
        <v>18</v>
      </c>
      <c r="U6" s="7">
        <v>43571</v>
      </c>
      <c r="V6" s="8">
        <v>8147574095</v>
      </c>
      <c r="W6" s="9" t="s">
        <v>52</v>
      </c>
      <c r="X6" s="8" t="s">
        <v>35</v>
      </c>
      <c r="Y6" s="9" t="s">
        <v>36</v>
      </c>
      <c r="Z6" s="8" t="s">
        <v>43</v>
      </c>
      <c r="AA6" s="9" t="s">
        <v>44</v>
      </c>
      <c r="AB6" s="10">
        <f t="shared" si="0"/>
        <v>0.14588200000000001</v>
      </c>
    </row>
    <row r="7" spans="1:28" s="4" customFormat="1" ht="13" x14ac:dyDescent="0.3">
      <c r="A7" s="5">
        <v>636</v>
      </c>
      <c r="B7" s="6" t="s">
        <v>28</v>
      </c>
      <c r="C7" s="7">
        <v>43571</v>
      </c>
      <c r="D7" s="8">
        <v>15</v>
      </c>
      <c r="E7" s="9" t="s">
        <v>45</v>
      </c>
      <c r="F7" s="8" t="s">
        <v>57</v>
      </c>
      <c r="G7" s="9" t="s">
        <v>58</v>
      </c>
      <c r="H7" s="8" t="str">
        <f>"000295"</f>
        <v>000295</v>
      </c>
      <c r="I7" s="7">
        <v>43483</v>
      </c>
      <c r="J7" s="8" t="str">
        <f>"000100"</f>
        <v>000100</v>
      </c>
      <c r="K7" s="7">
        <v>43509</v>
      </c>
      <c r="L7" s="8" t="str">
        <f>"000315"</f>
        <v>000315</v>
      </c>
      <c r="M7" s="7">
        <v>43511</v>
      </c>
      <c r="N7" s="8">
        <v>18</v>
      </c>
      <c r="O7" s="8" t="str">
        <f>"000403"</f>
        <v>000403</v>
      </c>
      <c r="P7" s="7">
        <v>43566</v>
      </c>
      <c r="Q7" s="10">
        <v>15.980840000000001</v>
      </c>
      <c r="R7" s="10">
        <v>1.6629799999999999</v>
      </c>
      <c r="S7" s="10">
        <v>14.31786</v>
      </c>
      <c r="T7" s="8">
        <v>19</v>
      </c>
      <c r="U7" s="7">
        <v>43571</v>
      </c>
      <c r="V7" s="8">
        <v>8197839023</v>
      </c>
      <c r="W7" s="9" t="s">
        <v>39</v>
      </c>
      <c r="X7" s="8" t="s">
        <v>37</v>
      </c>
      <c r="Y7" s="9" t="s">
        <v>38</v>
      </c>
      <c r="Z7" s="8" t="s">
        <v>43</v>
      </c>
      <c r="AA7" s="9" t="s">
        <v>44</v>
      </c>
      <c r="AB7" s="10">
        <f t="shared" si="0"/>
        <v>0.15980840000000002</v>
      </c>
    </row>
    <row r="8" spans="1:28" s="4" customFormat="1" ht="13" x14ac:dyDescent="0.3">
      <c r="A8" s="5">
        <v>637</v>
      </c>
      <c r="B8" s="6" t="s">
        <v>28</v>
      </c>
      <c r="C8" s="7">
        <v>43575</v>
      </c>
      <c r="D8" s="8">
        <v>15</v>
      </c>
      <c r="E8" s="9" t="s">
        <v>45</v>
      </c>
      <c r="F8" s="8" t="s">
        <v>46</v>
      </c>
      <c r="G8" s="9" t="s">
        <v>47</v>
      </c>
      <c r="H8" s="8" t="str">
        <f>"00010A"</f>
        <v>00010A</v>
      </c>
      <c r="I8" s="7">
        <v>42697</v>
      </c>
      <c r="J8" s="8" t="str">
        <f>"000018"</f>
        <v>000018</v>
      </c>
      <c r="K8" s="7">
        <v>43109</v>
      </c>
      <c r="L8" s="8" t="str">
        <f>"000018"</f>
        <v>000018</v>
      </c>
      <c r="M8" s="7">
        <v>43109</v>
      </c>
      <c r="N8" s="8">
        <v>16</v>
      </c>
      <c r="O8" s="8" t="str">
        <f>"000336"</f>
        <v>000336</v>
      </c>
      <c r="P8" s="7">
        <v>43566</v>
      </c>
      <c r="Q8" s="10">
        <v>5.4146900000000002</v>
      </c>
      <c r="R8" s="10">
        <v>0.7006</v>
      </c>
      <c r="S8" s="10">
        <v>4.7140899999999997</v>
      </c>
      <c r="T8" s="8">
        <v>20</v>
      </c>
      <c r="U8" s="7">
        <v>43575</v>
      </c>
      <c r="V8" s="8">
        <v>9845177325</v>
      </c>
      <c r="W8" s="9" t="s">
        <v>49</v>
      </c>
      <c r="X8" s="8" t="s">
        <v>29</v>
      </c>
      <c r="Y8" s="9" t="s">
        <v>30</v>
      </c>
      <c r="Z8" s="8" t="s">
        <v>40</v>
      </c>
      <c r="AA8" s="9" t="s">
        <v>41</v>
      </c>
      <c r="AB8" s="10">
        <f t="shared" si="0"/>
        <v>5.4146900000000005E-2</v>
      </c>
    </row>
    <row r="9" spans="1:28" s="4" customFormat="1" ht="13" x14ac:dyDescent="0.3">
      <c r="A9" s="5">
        <v>638</v>
      </c>
      <c r="B9" s="6" t="s">
        <v>34</v>
      </c>
      <c r="C9" s="7">
        <v>43591</v>
      </c>
      <c r="D9" s="8">
        <v>15</v>
      </c>
      <c r="E9" s="9" t="s">
        <v>45</v>
      </c>
      <c r="F9" s="8" t="s">
        <v>60</v>
      </c>
      <c r="G9" s="9" t="s">
        <v>61</v>
      </c>
      <c r="H9" s="8" t="str">
        <f>"000078"</f>
        <v>000078</v>
      </c>
      <c r="I9" s="7">
        <v>42870</v>
      </c>
      <c r="J9" s="8" t="str">
        <f>"000060"</f>
        <v>000060</v>
      </c>
      <c r="K9" s="7">
        <v>42905</v>
      </c>
      <c r="L9" s="8" t="str">
        <f>"000175"</f>
        <v>000175</v>
      </c>
      <c r="M9" s="7">
        <v>42916</v>
      </c>
      <c r="N9" s="8">
        <v>17</v>
      </c>
      <c r="O9" s="8" t="str">
        <f>"000851"</f>
        <v>000851</v>
      </c>
      <c r="P9" s="7">
        <v>43578</v>
      </c>
      <c r="Q9" s="10">
        <v>10.57498</v>
      </c>
      <c r="R9" s="10">
        <v>0.77727000000000002</v>
      </c>
      <c r="S9" s="10">
        <v>9.7977100000000004</v>
      </c>
      <c r="T9" s="8">
        <v>37</v>
      </c>
      <c r="U9" s="7">
        <v>43591</v>
      </c>
      <c r="V9" s="8">
        <v>9972851320</v>
      </c>
      <c r="W9" s="9" t="s">
        <v>62</v>
      </c>
      <c r="X9" s="8" t="s">
        <v>32</v>
      </c>
      <c r="Y9" s="9" t="s">
        <v>33</v>
      </c>
      <c r="Z9" s="8" t="s">
        <v>43</v>
      </c>
      <c r="AA9" s="9" t="s">
        <v>44</v>
      </c>
      <c r="AB9" s="10">
        <f t="shared" si="0"/>
        <v>0.1057498</v>
      </c>
    </row>
    <row r="10" spans="1:28" s="4" customFormat="1" ht="13" x14ac:dyDescent="0.3">
      <c r="A10" s="5">
        <v>639</v>
      </c>
      <c r="B10" s="6" t="s">
        <v>34</v>
      </c>
      <c r="C10" s="7">
        <v>43603</v>
      </c>
      <c r="D10" s="8">
        <v>15</v>
      </c>
      <c r="E10" s="9" t="s">
        <v>45</v>
      </c>
      <c r="F10" s="8" t="s">
        <v>63</v>
      </c>
      <c r="G10" s="9" t="s">
        <v>64</v>
      </c>
      <c r="H10" s="8" t="str">
        <f>"000097"</f>
        <v>000097</v>
      </c>
      <c r="I10" s="7">
        <v>42898</v>
      </c>
      <c r="J10" s="8" t="str">
        <f>"000013"</f>
        <v>000013</v>
      </c>
      <c r="K10" s="7">
        <v>43004</v>
      </c>
      <c r="L10" s="8" t="str">
        <f>"000019"</f>
        <v>000019</v>
      </c>
      <c r="M10" s="7">
        <v>43011</v>
      </c>
      <c r="N10" s="8">
        <v>17</v>
      </c>
      <c r="O10" s="8" t="str">
        <f>"001696"</f>
        <v>001696</v>
      </c>
      <c r="P10" s="7">
        <v>43602</v>
      </c>
      <c r="Q10" s="10">
        <v>23.42803</v>
      </c>
      <c r="R10" s="10">
        <v>0.78483999999999998</v>
      </c>
      <c r="S10" s="10">
        <v>22.643190000000001</v>
      </c>
      <c r="T10" s="8">
        <v>50</v>
      </c>
      <c r="U10" s="7">
        <v>43603</v>
      </c>
      <c r="V10" s="8">
        <v>9901829745</v>
      </c>
      <c r="W10" s="9" t="s">
        <v>42</v>
      </c>
      <c r="X10" s="8" t="s">
        <v>32</v>
      </c>
      <c r="Y10" s="9" t="s">
        <v>33</v>
      </c>
      <c r="Z10" s="8" t="s">
        <v>43</v>
      </c>
      <c r="AA10" s="9" t="s">
        <v>44</v>
      </c>
      <c r="AB10" s="10">
        <f t="shared" si="0"/>
        <v>0.2342803</v>
      </c>
    </row>
    <row r="11" spans="1:28" s="4" customFormat="1" ht="13" x14ac:dyDescent="0.3">
      <c r="A11" s="5">
        <v>640</v>
      </c>
      <c r="B11" s="6" t="s">
        <v>34</v>
      </c>
      <c r="C11" s="7">
        <v>43603</v>
      </c>
      <c r="D11" s="8">
        <v>15</v>
      </c>
      <c r="E11" s="9" t="s">
        <v>45</v>
      </c>
      <c r="F11" s="8" t="s">
        <v>65</v>
      </c>
      <c r="G11" s="9" t="s">
        <v>66</v>
      </c>
      <c r="H11" s="8" t="str">
        <f>"000099"</f>
        <v>000099</v>
      </c>
      <c r="I11" s="7">
        <v>42898</v>
      </c>
      <c r="J11" s="8" t="str">
        <f>"000012"</f>
        <v>000012</v>
      </c>
      <c r="K11" s="7">
        <v>43004</v>
      </c>
      <c r="L11" s="8" t="str">
        <f>"000020"</f>
        <v>000020</v>
      </c>
      <c r="M11" s="7">
        <v>43011</v>
      </c>
      <c r="N11" s="8">
        <v>17</v>
      </c>
      <c r="O11" s="8" t="str">
        <f>"001697"</f>
        <v>001697</v>
      </c>
      <c r="P11" s="7">
        <v>43602</v>
      </c>
      <c r="Q11" s="10">
        <v>24.983180000000001</v>
      </c>
      <c r="R11" s="10">
        <v>0.83692</v>
      </c>
      <c r="S11" s="10">
        <v>24.146260000000002</v>
      </c>
      <c r="T11" s="8">
        <v>50</v>
      </c>
      <c r="U11" s="7">
        <v>43603</v>
      </c>
      <c r="V11" s="8">
        <v>9901829745</v>
      </c>
      <c r="W11" s="9" t="s">
        <v>42</v>
      </c>
      <c r="X11" s="8" t="s">
        <v>32</v>
      </c>
      <c r="Y11" s="9" t="s">
        <v>33</v>
      </c>
      <c r="Z11" s="8" t="s">
        <v>43</v>
      </c>
      <c r="AA11" s="9" t="s">
        <v>44</v>
      </c>
      <c r="AB11" s="10">
        <f t="shared" si="0"/>
        <v>0.24983180000000002</v>
      </c>
    </row>
    <row r="12" spans="1:28" s="4" customFormat="1" ht="13" x14ac:dyDescent="0.3">
      <c r="A12" s="5">
        <v>641</v>
      </c>
      <c r="B12" s="6" t="s">
        <v>31</v>
      </c>
      <c r="C12" s="7">
        <v>43623</v>
      </c>
      <c r="D12" s="8">
        <v>15</v>
      </c>
      <c r="E12" s="9" t="s">
        <v>45</v>
      </c>
      <c r="F12" s="8" t="s">
        <v>46</v>
      </c>
      <c r="G12" s="9" t="s">
        <v>59</v>
      </c>
      <c r="H12" s="8" t="str">
        <f>"00010A"</f>
        <v>00010A</v>
      </c>
      <c r="I12" s="7">
        <v>42697</v>
      </c>
      <c r="J12" s="8" t="str">
        <f>"000018"</f>
        <v>000018</v>
      </c>
      <c r="K12" s="7">
        <v>43109</v>
      </c>
      <c r="L12" s="8" t="str">
        <f>"000018"</f>
        <v>000018</v>
      </c>
      <c r="M12" s="7">
        <v>43109</v>
      </c>
      <c r="N12" s="8">
        <v>16</v>
      </c>
      <c r="O12" s="8" t="str">
        <f>"000336"</f>
        <v>000336</v>
      </c>
      <c r="P12" s="7">
        <v>43566</v>
      </c>
      <c r="Q12" s="10">
        <v>2.16587</v>
      </c>
      <c r="R12" s="10">
        <v>0.28444999999999998</v>
      </c>
      <c r="S12" s="10">
        <v>1.8814200000000001</v>
      </c>
      <c r="T12" s="8">
        <v>73</v>
      </c>
      <c r="U12" s="7">
        <v>43623</v>
      </c>
      <c r="V12" s="8">
        <v>9845177325</v>
      </c>
      <c r="W12" s="9" t="s">
        <v>49</v>
      </c>
      <c r="X12" s="8" t="s">
        <v>29</v>
      </c>
      <c r="Y12" s="9" t="s">
        <v>30</v>
      </c>
      <c r="Z12" s="8" t="s">
        <v>40</v>
      </c>
      <c r="AA12" s="9" t="s">
        <v>41</v>
      </c>
      <c r="AB12" s="10">
        <v>2.1658699999999999E-2</v>
      </c>
    </row>
    <row r="13" spans="1:28" s="4" customFormat="1" ht="13" x14ac:dyDescent="0.3">
      <c r="A13" s="5">
        <v>642</v>
      </c>
      <c r="B13" s="6" t="s">
        <v>31</v>
      </c>
      <c r="C13" s="7">
        <v>43623</v>
      </c>
      <c r="D13" s="8">
        <v>15</v>
      </c>
      <c r="E13" s="9" t="s">
        <v>45</v>
      </c>
      <c r="F13" s="8" t="s">
        <v>46</v>
      </c>
      <c r="G13" s="9" t="s">
        <v>59</v>
      </c>
      <c r="H13" s="8" t="str">
        <f>"00010A"</f>
        <v>00010A</v>
      </c>
      <c r="I13" s="7">
        <v>42697</v>
      </c>
      <c r="J13" s="8" t="str">
        <f>"000018"</f>
        <v>000018</v>
      </c>
      <c r="K13" s="7">
        <v>43109</v>
      </c>
      <c r="L13" s="8" t="str">
        <f>"000018"</f>
        <v>000018</v>
      </c>
      <c r="M13" s="7">
        <v>43109</v>
      </c>
      <c r="N13" s="8">
        <v>16</v>
      </c>
      <c r="O13" s="8" t="str">
        <f>"000336"</f>
        <v>000336</v>
      </c>
      <c r="P13" s="7">
        <v>43566</v>
      </c>
      <c r="Q13" s="10">
        <v>3.2488199999999998</v>
      </c>
      <c r="R13" s="10">
        <v>0.43612000000000001</v>
      </c>
      <c r="S13" s="10">
        <v>2.8127</v>
      </c>
      <c r="T13" s="8">
        <v>73</v>
      </c>
      <c r="U13" s="7">
        <v>43623</v>
      </c>
      <c r="V13" s="8">
        <v>9845177325</v>
      </c>
      <c r="W13" s="9" t="s">
        <v>49</v>
      </c>
      <c r="X13" s="8" t="s">
        <v>29</v>
      </c>
      <c r="Y13" s="9" t="s">
        <v>30</v>
      </c>
      <c r="Z13" s="8" t="s">
        <v>40</v>
      </c>
      <c r="AA13" s="9" t="s">
        <v>41</v>
      </c>
      <c r="AB13" s="10">
        <v>3.2488199999999995E-2</v>
      </c>
    </row>
    <row r="14" spans="1:28" s="4" customFormat="1" ht="13" x14ac:dyDescent="0.3">
      <c r="A14" s="5">
        <v>643</v>
      </c>
      <c r="B14" s="6" t="s">
        <v>67</v>
      </c>
      <c r="C14" s="7">
        <v>43677</v>
      </c>
      <c r="D14" s="8">
        <v>15</v>
      </c>
      <c r="E14" s="9" t="s">
        <v>45</v>
      </c>
      <c r="F14" s="8" t="s">
        <v>68</v>
      </c>
      <c r="G14" s="11" t="s">
        <v>69</v>
      </c>
      <c r="H14" s="8" t="str">
        <f>"000098"</f>
        <v>000098</v>
      </c>
      <c r="I14" s="7">
        <v>42898</v>
      </c>
      <c r="J14" s="8" t="str">
        <f>"000028"</f>
        <v>000028</v>
      </c>
      <c r="K14" s="7">
        <v>43147</v>
      </c>
      <c r="L14" s="8" t="str">
        <f>"000102"</f>
        <v>000102</v>
      </c>
      <c r="M14" s="7">
        <v>43153</v>
      </c>
      <c r="N14" s="8">
        <v>17</v>
      </c>
      <c r="O14" s="8" t="str">
        <f>"004039"</f>
        <v>004039</v>
      </c>
      <c r="P14" s="7">
        <v>43672</v>
      </c>
      <c r="Q14" s="12">
        <v>24.80885</v>
      </c>
      <c r="R14" s="12">
        <v>0.83109999999999995</v>
      </c>
      <c r="S14" s="12">
        <v>23.97775</v>
      </c>
      <c r="T14" s="8">
        <v>135</v>
      </c>
      <c r="U14" s="7">
        <v>43677</v>
      </c>
      <c r="V14" s="8">
        <v>9901829745</v>
      </c>
      <c r="W14" s="11" t="s">
        <v>42</v>
      </c>
      <c r="X14" s="8" t="s">
        <v>32</v>
      </c>
      <c r="Y14" s="11" t="s">
        <v>33</v>
      </c>
      <c r="Z14" s="8" t="s">
        <v>43</v>
      </c>
      <c r="AA14" s="11" t="s">
        <v>44</v>
      </c>
      <c r="AB14" s="12">
        <f>Q14/100</f>
        <v>0.24808849999999999</v>
      </c>
    </row>
    <row r="15" spans="1:28" s="4" customFormat="1" ht="13" x14ac:dyDescent="0.3">
      <c r="A15" s="5">
        <v>644</v>
      </c>
      <c r="B15" s="6" t="s">
        <v>70</v>
      </c>
      <c r="C15" s="7">
        <v>43684</v>
      </c>
      <c r="D15" s="8">
        <v>15</v>
      </c>
      <c r="E15" s="9" t="s">
        <v>45</v>
      </c>
      <c r="F15" s="8" t="s">
        <v>71</v>
      </c>
      <c r="G15" s="11" t="s">
        <v>72</v>
      </c>
      <c r="H15" s="8" t="str">
        <f>"000183"</f>
        <v>000183</v>
      </c>
      <c r="I15" s="7">
        <v>43110</v>
      </c>
      <c r="J15" s="8" t="str">
        <f>"000031"</f>
        <v>000031</v>
      </c>
      <c r="K15" s="7">
        <v>43161</v>
      </c>
      <c r="L15" s="8" t="str">
        <f>"000119"</f>
        <v>000119</v>
      </c>
      <c r="M15" s="7">
        <v>43166</v>
      </c>
      <c r="N15" s="8">
        <v>18</v>
      </c>
      <c r="O15" s="8" t="str">
        <f>"004229"</f>
        <v>004229</v>
      </c>
      <c r="P15" s="7">
        <v>43679</v>
      </c>
      <c r="Q15" s="12">
        <v>49.94115</v>
      </c>
      <c r="R15" s="12">
        <v>4.5234100000000002</v>
      </c>
      <c r="S15" s="12">
        <v>45.417740000000002</v>
      </c>
      <c r="T15" s="8">
        <v>144</v>
      </c>
      <c r="U15" s="7">
        <v>43684</v>
      </c>
      <c r="V15" s="8">
        <v>9591836710</v>
      </c>
      <c r="W15" s="11" t="s">
        <v>39</v>
      </c>
      <c r="X15" s="8" t="s">
        <v>73</v>
      </c>
      <c r="Y15" s="11" t="s">
        <v>74</v>
      </c>
      <c r="Z15" s="8" t="s">
        <v>43</v>
      </c>
      <c r="AA15" s="11" t="s">
        <v>44</v>
      </c>
      <c r="AB15" s="12">
        <f>Q15/100</f>
        <v>0.49941150000000001</v>
      </c>
    </row>
    <row r="16" spans="1:28" s="4" customFormat="1" ht="13" x14ac:dyDescent="0.3">
      <c r="A16" s="5">
        <v>645</v>
      </c>
      <c r="B16" s="6" t="s">
        <v>70</v>
      </c>
      <c r="C16" s="7">
        <v>43684</v>
      </c>
      <c r="D16" s="8">
        <v>15</v>
      </c>
      <c r="E16" s="9" t="s">
        <v>45</v>
      </c>
      <c r="F16" s="8" t="s">
        <v>75</v>
      </c>
      <c r="G16" s="11" t="s">
        <v>76</v>
      </c>
      <c r="H16" s="8" t="str">
        <f>"000184"</f>
        <v>000184</v>
      </c>
      <c r="I16" s="7">
        <v>43110</v>
      </c>
      <c r="J16" s="8" t="str">
        <f>"000032"</f>
        <v>000032</v>
      </c>
      <c r="K16" s="7">
        <v>43161</v>
      </c>
      <c r="L16" s="8" t="str">
        <f>"000120"</f>
        <v>000120</v>
      </c>
      <c r="M16" s="7">
        <v>43166</v>
      </c>
      <c r="N16" s="8">
        <v>18</v>
      </c>
      <c r="O16" s="8" t="str">
        <f>"004230"</f>
        <v>004230</v>
      </c>
      <c r="P16" s="7">
        <v>43679</v>
      </c>
      <c r="Q16" s="12">
        <v>49.94988</v>
      </c>
      <c r="R16" s="12">
        <v>4.5241300000000004</v>
      </c>
      <c r="S16" s="12">
        <v>45.425750000000001</v>
      </c>
      <c r="T16" s="8">
        <v>144</v>
      </c>
      <c r="U16" s="7">
        <v>43684</v>
      </c>
      <c r="V16" s="8">
        <v>9591836710</v>
      </c>
      <c r="W16" s="11" t="s">
        <v>39</v>
      </c>
      <c r="X16" s="8" t="s">
        <v>73</v>
      </c>
      <c r="Y16" s="11" t="s">
        <v>74</v>
      </c>
      <c r="Z16" s="8" t="s">
        <v>43</v>
      </c>
      <c r="AA16" s="11" t="s">
        <v>44</v>
      </c>
      <c r="AB16" s="12">
        <f>Q16/100</f>
        <v>0.49949880000000002</v>
      </c>
    </row>
    <row r="17" spans="1:28" s="4" customFormat="1" ht="13" x14ac:dyDescent="0.3">
      <c r="A17" s="5">
        <v>646</v>
      </c>
      <c r="B17" s="6" t="s">
        <v>77</v>
      </c>
      <c r="C17" s="7">
        <v>43808</v>
      </c>
      <c r="D17" s="5">
        <v>15</v>
      </c>
      <c r="E17" s="9" t="s">
        <v>45</v>
      </c>
      <c r="F17" s="8" t="s">
        <v>78</v>
      </c>
      <c r="G17" s="9" t="s">
        <v>79</v>
      </c>
      <c r="H17" s="8" t="str">
        <f>"000305"</f>
        <v>000305</v>
      </c>
      <c r="I17" s="7">
        <v>43498</v>
      </c>
      <c r="J17" s="8" t="str">
        <f>"000002"</f>
        <v>000002</v>
      </c>
      <c r="K17" s="7">
        <v>43580</v>
      </c>
      <c r="L17" s="8" t="str">
        <f>"000030"</f>
        <v>000030</v>
      </c>
      <c r="M17" s="7">
        <v>43589</v>
      </c>
      <c r="N17" s="8">
        <v>18</v>
      </c>
      <c r="O17" s="8" t="str">
        <f>"006689"</f>
        <v>006689</v>
      </c>
      <c r="P17" s="7">
        <v>43805</v>
      </c>
      <c r="Q17" s="10">
        <v>110.77218999999999</v>
      </c>
      <c r="R17" s="10">
        <v>5.6920099999999998</v>
      </c>
      <c r="S17" s="10">
        <v>105.08018</v>
      </c>
      <c r="T17" s="8">
        <v>13</v>
      </c>
      <c r="U17" s="7">
        <v>43808</v>
      </c>
      <c r="V17" s="8">
        <v>9886066040</v>
      </c>
      <c r="W17" s="9" t="s">
        <v>80</v>
      </c>
      <c r="X17" s="8" t="s">
        <v>81</v>
      </c>
      <c r="Y17" s="9" t="s">
        <v>82</v>
      </c>
      <c r="Z17" s="8" t="s">
        <v>83</v>
      </c>
      <c r="AA17" s="9" t="s">
        <v>84</v>
      </c>
      <c r="AB17" s="10">
        <v>1.1077219</v>
      </c>
    </row>
    <row r="18" spans="1:28" s="4" customFormat="1" ht="13" x14ac:dyDescent="0.3">
      <c r="A18" s="5">
        <v>647</v>
      </c>
      <c r="B18" s="6" t="s">
        <v>77</v>
      </c>
      <c r="C18" s="7">
        <v>43808</v>
      </c>
      <c r="D18" s="5">
        <v>15</v>
      </c>
      <c r="E18" s="9" t="s">
        <v>45</v>
      </c>
      <c r="F18" s="8" t="s">
        <v>78</v>
      </c>
      <c r="G18" s="9" t="s">
        <v>79</v>
      </c>
      <c r="H18" s="8" t="str">
        <f>"000305"</f>
        <v>000305</v>
      </c>
      <c r="I18" s="7">
        <v>43498</v>
      </c>
      <c r="J18" s="8" t="str">
        <f>"000002"</f>
        <v>000002</v>
      </c>
      <c r="K18" s="7">
        <v>43580</v>
      </c>
      <c r="L18" s="8" t="str">
        <f>"000030"</f>
        <v>000030</v>
      </c>
      <c r="M18" s="7">
        <v>43589</v>
      </c>
      <c r="N18" s="8">
        <v>18</v>
      </c>
      <c r="O18" s="8" t="str">
        <f>"006689"</f>
        <v>006689</v>
      </c>
      <c r="P18" s="7">
        <v>43805</v>
      </c>
      <c r="Q18" s="10">
        <v>219.15877</v>
      </c>
      <c r="R18" s="10">
        <v>11.09634</v>
      </c>
      <c r="S18" s="10">
        <v>208.06243000000001</v>
      </c>
      <c r="T18" s="8">
        <v>13</v>
      </c>
      <c r="U18" s="7">
        <v>43808</v>
      </c>
      <c r="V18" s="8">
        <v>9886066040</v>
      </c>
      <c r="W18" s="9" t="s">
        <v>80</v>
      </c>
      <c r="X18" s="8" t="s">
        <v>81</v>
      </c>
      <c r="Y18" s="9" t="s">
        <v>82</v>
      </c>
      <c r="Z18" s="8" t="s">
        <v>43</v>
      </c>
      <c r="AA18" s="9" t="s">
        <v>44</v>
      </c>
      <c r="AB18" s="10">
        <v>2.1915876999999999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Manjunath HL</dc:creator>
  <cp:lastModifiedBy>Manjunath HL</cp:lastModifiedBy>
  <dcterms:created xsi:type="dcterms:W3CDTF">2019-07-02T06:05:12Z</dcterms:created>
  <dcterms:modified xsi:type="dcterms:W3CDTF">2020-01-28T11:34:00Z</dcterms:modified>
</cp:coreProperties>
</file>