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9" i="1" l="1"/>
  <c r="L29" i="1"/>
  <c r="J29" i="1"/>
  <c r="H29" i="1"/>
  <c r="O28" i="1"/>
  <c r="L28" i="1"/>
  <c r="J28" i="1"/>
  <c r="H28" i="1"/>
  <c r="O27" i="1"/>
  <c r="L27" i="1"/>
  <c r="J27" i="1"/>
  <c r="H27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AB19" i="1"/>
  <c r="O19" i="1"/>
  <c r="L19" i="1"/>
  <c r="J19" i="1"/>
  <c r="H19" i="1"/>
  <c r="O18" i="1"/>
  <c r="L18" i="1"/>
  <c r="J18" i="1"/>
  <c r="H18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<sst xmlns="http://schemas.openxmlformats.org/spreadsheetml/2006/main" count="280" uniqueCount="104">
  <si>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</si>
  <si>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</si>
  <si>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</si>
  <si>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</si>
  <si>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</si>
  <si>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</si>
  <si>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</si>
  <si>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</si>
  <si>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</si>
  <si>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</si>
  <si>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</si>
  <si>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</si>
  <si>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</si>
  <si>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</si>
  <si>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</si>
  <si>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</si>
  <si>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</si>
  <si>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</si>
  <si>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</si>
  <si>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</si>
  <si>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</si>
  <si>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</si>
  <si>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</si>
  <si>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</si>
  <si>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</si>
  <si>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</si>
  <si>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</si>
  <si>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</si>
  <si>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</si>
  <si>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</si>
  <si>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</si>
  <si>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</si>
  <si>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</si>
  <si>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</si>
  <si>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</si>
  <si>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P3106</t>
  </si>
  <si>
    <t>Nagarothana Works</t>
  </si>
  <si>
    <t>ddo313</t>
  </si>
  <si>
    <t xml:space="preserve"> Chief Engineer SWD Central Zone</t>
  </si>
  <si>
    <t>ddo365</t>
  </si>
  <si>
    <t xml:space="preserve"> Executive Engineer Electrical Mahadevapura Zone</t>
  </si>
  <si>
    <t>Bellanduru</t>
  </si>
  <si>
    <t>150-18-000005</t>
  </si>
  <si>
    <t>Construction of RCC U shape drain to SWD near Ambalipura tank ward no-150</t>
  </si>
  <si>
    <t>B G Srinivasa</t>
  </si>
  <si>
    <t>150-18-000008</t>
  </si>
  <si>
    <t>Construction of RCC U shape drain to SWD BH-625 Haralur tank to Kasavanahalli tank at ward no-150</t>
  </si>
  <si>
    <t>G L Yadugiri</t>
  </si>
  <si>
    <t>150-17-000001</t>
  </si>
  <si>
    <t>Maintenance of street lights from Benganhalli Flyover to Agara flyover including service roads, underpasses and flyover in outer ring road in Mahadevapura</t>
  </si>
  <si>
    <t xml:space="preserve">Karthik Electricals </t>
  </si>
  <si>
    <t>150-18-000006</t>
  </si>
  <si>
    <t>Construction of RCC U shape drain to SWD BH-627 Kasavanahalli tank to Kaikondanahalli at ward no-150</t>
  </si>
  <si>
    <t>Veera Vasu</t>
  </si>
  <si>
    <t>150-18-000007</t>
  </si>
  <si>
    <t>Construction of RCC U shape drain to SWD BH-628 Kaikondanahalli tank to sowl tank at ward no 150</t>
  </si>
  <si>
    <t>N Shivakumar</t>
  </si>
  <si>
    <t>M/s Karthik Electricals</t>
  </si>
  <si>
    <t>150-16-000001</t>
  </si>
  <si>
    <t>Operation and maintanance of street light fittings in ward no 150 bellanduru Mahadevapura Zone M01</t>
  </si>
  <si>
    <t>M/s New Basavashree Electricals,</t>
  </si>
  <si>
    <t>150-17-000010</t>
  </si>
  <si>
    <t>Construction of Compound Wall to Kadubisanahalli Burial Ground at Ward no 150</t>
  </si>
  <si>
    <t>S M ARJUN</t>
  </si>
  <si>
    <t>ddo361</t>
  </si>
  <si>
    <t xml:space="preserve"> Assistant Executive Engineer Marathalli Subdivision Mahadevapura Zone</t>
  </si>
  <si>
    <t>150-17-000006</t>
  </si>
  <si>
    <t>Improvements to roads and drains in Balance roads of KPC Layout and Mudaliar Layout Kasavanahalli in Ward no150</t>
  </si>
  <si>
    <t>150-16-000015</t>
  </si>
  <si>
    <t>Maintenance of Footpaths in Ward No150</t>
  </si>
  <si>
    <t>SM Arjun</t>
  </si>
  <si>
    <t>150-17-000003</t>
  </si>
  <si>
    <t>Improvements to roads and drains near Gerizim School Vergis house road in Doddakannelli Ward no150</t>
  </si>
  <si>
    <t>M.P, Pradeep</t>
  </si>
  <si>
    <t>July</t>
  </si>
  <si>
    <t>150-19-000002</t>
  </si>
  <si>
    <t>Improvements to CC Roads and Drains in Bellandur Colony behind Government School, Kadubeesanahalli 1st cross, Bhoganahalli 1st cross, Dhoddakannelli Colony, Devarabeesanahalli at Ward No 150 Bellandur</t>
  </si>
  <si>
    <t>The EE-5, KRIDL</t>
  </si>
  <si>
    <t>P1878</t>
  </si>
  <si>
    <t>18per - Works (Bhagyajyothi, Sooru / Neeru Yojane and General) (54 Lakhs / New Wards)</t>
  </si>
  <si>
    <t>August</t>
  </si>
  <si>
    <t>September</t>
  </si>
  <si>
    <t>150-19-000017</t>
  </si>
  <si>
    <t>Restoration of road cut portion done by BWSSB for Cavery water supply pipeline (Under 110 villages area) in Bellandur ward no 150 Phase-1</t>
  </si>
  <si>
    <t>C R Girish(M/S Ram and Company)</t>
  </si>
  <si>
    <t>P0613</t>
  </si>
  <si>
    <t>Redoing of Road cut Portions (Deposit Contributions)</t>
  </si>
  <si>
    <t>ddo360</t>
  </si>
  <si>
    <t xml:space="preserve"> Assistant Executive Engineer White field Mahadevapura Zone</t>
  </si>
  <si>
    <t>150-19-000018</t>
  </si>
  <si>
    <t>Restoration of road cut portion done by BWSSB for Cavery water supply pipeline (Under 110 villages area) in Bellandur ward no 150 Phase-2</t>
  </si>
  <si>
    <t>150-17-000017</t>
  </si>
  <si>
    <t>REPAIRS TO WATER SUPPLY PIPE LINES IN WARD NO.150</t>
  </si>
  <si>
    <t>B S UMASHANKAR</t>
  </si>
  <si>
    <t>October</t>
  </si>
  <si>
    <t>December</t>
  </si>
  <si>
    <t>150-19-000001</t>
  </si>
  <si>
    <t>Improvements and Construction of road side drain at Bellandur ward no 150 Mahadevapura Zone</t>
  </si>
  <si>
    <t>Sri Anil Kumar G ( Chowdeshwari Enterprises)</t>
  </si>
  <si>
    <t>P0190</t>
  </si>
  <si>
    <t>Works sanctioned by Hon Mayor</t>
  </si>
  <si>
    <t>150-18-000022</t>
  </si>
  <si>
    <t>Providing water supply through tankers in Bellanur ward area at ward no.150</t>
  </si>
  <si>
    <t>D THIMMARAYAPPA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</si>
</sst>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tabSelected="1" workbookViewId="0">
      <selection activeCell="A2" sqref="A2:XFD29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0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4778</v>
      </c>
      <c r="B2" s="5" t="s">
        <v>28</v>
      </c>
      <c r="C2" s="6">
        <v>43560</v>
      </c>
      <c r="D2" s="7">
        <v>150</v>
      </c>
      <c r="E2" s="8" t="s">
        <v>41</v>
      </c>
      <c r="F2" s="7" t="s">
        <v>42</v>
      </c>
      <c r="G2" s="8" t="s">
        <v>43</v>
      </c>
      <c r="H2" s="7" t="str">
        <f>"000001"</f>
        <v>000001</v>
      </c>
      <c r="I2" s="6">
        <v>43108</v>
      </c>
      <c r="J2" s="7" t="str">
        <f>"000024"</f>
        <v>000024</v>
      </c>
      <c r="K2" s="6">
        <v>43490</v>
      </c>
      <c r="L2" s="7" t="str">
        <f>"000264"</f>
        <v>000264</v>
      </c>
      <c r="M2" s="6">
        <v>43490</v>
      </c>
      <c r="N2" s="7">
        <v>18</v>
      </c>
      <c r="O2" s="7" t="str">
        <f>"000041"</f>
        <v>000041</v>
      </c>
      <c r="P2" s="6">
        <v>43558</v>
      </c>
      <c r="Q2" s="9">
        <v>24.85</v>
      </c>
      <c r="R2" s="9">
        <v>5.0045900000000003</v>
      </c>
      <c r="S2" s="9">
        <v>19.845410000000001</v>
      </c>
      <c r="T2" s="7">
        <v>3</v>
      </c>
      <c r="U2" s="6">
        <v>43560</v>
      </c>
      <c r="V2" s="7">
        <v>9886433379</v>
      </c>
      <c r="W2" s="8" t="s">
        <v>44</v>
      </c>
      <c r="X2" s="7" t="s">
        <v>35</v>
      </c>
      <c r="Y2" s="8" t="s">
        <v>36</v>
      </c>
      <c r="Z2" s="7" t="s">
        <v>37</v>
      </c>
      <c r="AA2" s="8" t="s">
        <v>38</v>
      </c>
      <c r="AB2" s="9">
        <f t="shared" ref="AB2:AB16" si="0">Q2/100</f>
        <v>0.24850000000000003</v>
      </c>
    </row>
    <row r="3" spans="1:28" x14ac:dyDescent="0.35">
      <c r="A3" s="4">
        <v>4779</v>
      </c>
      <c r="B3" s="5" t="s">
        <v>28</v>
      </c>
      <c r="C3" s="6">
        <v>43565</v>
      </c>
      <c r="D3" s="7">
        <v>150</v>
      </c>
      <c r="E3" s="8" t="s">
        <v>41</v>
      </c>
      <c r="F3" s="7" t="s">
        <v>45</v>
      </c>
      <c r="G3" s="8" t="s">
        <v>46</v>
      </c>
      <c r="H3" s="7" t="str">
        <f>"000006"</f>
        <v>000006</v>
      </c>
      <c r="I3" s="6">
        <v>43133</v>
      </c>
      <c r="J3" s="7" t="str">
        <f>"000002"</f>
        <v>000002</v>
      </c>
      <c r="K3" s="6">
        <v>43577</v>
      </c>
      <c r="L3" s="7" t="str">
        <f>"000012"</f>
        <v>000012</v>
      </c>
      <c r="M3" s="6">
        <v>43578</v>
      </c>
      <c r="N3" s="7">
        <v>18</v>
      </c>
      <c r="O3" s="7" t="str">
        <f>"001347"</f>
        <v>001347</v>
      </c>
      <c r="P3" s="6">
        <v>43593</v>
      </c>
      <c r="Q3" s="9">
        <v>57.36</v>
      </c>
      <c r="R3" s="9">
        <v>2.6762999999999999</v>
      </c>
      <c r="S3" s="9">
        <v>54.683700000000002</v>
      </c>
      <c r="T3" s="7">
        <v>9</v>
      </c>
      <c r="U3" s="6">
        <v>43565</v>
      </c>
      <c r="V3" s="7">
        <v>9448086360</v>
      </c>
      <c r="W3" s="8" t="s">
        <v>47</v>
      </c>
      <c r="X3" s="7" t="s">
        <v>35</v>
      </c>
      <c r="Y3" s="8" t="s">
        <v>36</v>
      </c>
      <c r="Z3" s="7" t="s">
        <v>37</v>
      </c>
      <c r="AA3" s="8" t="s">
        <v>38</v>
      </c>
      <c r="AB3" s="9">
        <f t="shared" si="0"/>
        <v>0.5736</v>
      </c>
    </row>
    <row r="4" spans="1:28" x14ac:dyDescent="0.35">
      <c r="A4" s="4">
        <v>4780</v>
      </c>
      <c r="B4" s="5" t="s">
        <v>28</v>
      </c>
      <c r="C4" s="6">
        <v>43567</v>
      </c>
      <c r="D4" s="7">
        <v>150</v>
      </c>
      <c r="E4" s="8" t="s">
        <v>41</v>
      </c>
      <c r="F4" s="7" t="s">
        <v>48</v>
      </c>
      <c r="G4" s="8" t="s">
        <v>49</v>
      </c>
      <c r="H4" s="7" t="str">
        <f>"000022"</f>
        <v>000022</v>
      </c>
      <c r="I4" s="6">
        <v>42968</v>
      </c>
      <c r="J4" s="7" t="str">
        <f>"000057"</f>
        <v>000057</v>
      </c>
      <c r="K4" s="6">
        <v>43405</v>
      </c>
      <c r="L4" s="7" t="str">
        <f>"000057"</f>
        <v>000057</v>
      </c>
      <c r="M4" s="6">
        <v>43405</v>
      </c>
      <c r="N4" s="7">
        <v>17</v>
      </c>
      <c r="O4" s="7" t="str">
        <f>"000586"</f>
        <v>000586</v>
      </c>
      <c r="P4" s="6">
        <v>43570</v>
      </c>
      <c r="Q4" s="9">
        <v>6.4376100000000003</v>
      </c>
      <c r="R4" s="9">
        <v>0.78588999999999998</v>
      </c>
      <c r="S4" s="9">
        <v>5.6517200000000001</v>
      </c>
      <c r="T4" s="7">
        <v>17</v>
      </c>
      <c r="U4" s="6">
        <v>43567</v>
      </c>
      <c r="V4" s="7">
        <v>0</v>
      </c>
      <c r="W4" s="8" t="s">
        <v>50</v>
      </c>
      <c r="X4" s="7" t="s">
        <v>34</v>
      </c>
      <c r="Y4" s="8" t="s">
        <v>33</v>
      </c>
      <c r="Z4" s="7" t="s">
        <v>39</v>
      </c>
      <c r="AA4" s="8" t="s">
        <v>40</v>
      </c>
      <c r="AB4" s="9">
        <f t="shared" si="0"/>
        <v>6.4376100000000006E-2</v>
      </c>
    </row>
    <row r="5" spans="1:28" x14ac:dyDescent="0.35">
      <c r="A5" s="4">
        <v>4781</v>
      </c>
      <c r="B5" s="5" t="s">
        <v>28</v>
      </c>
      <c r="C5" s="6">
        <v>43571</v>
      </c>
      <c r="D5" s="7">
        <v>150</v>
      </c>
      <c r="E5" s="8" t="s">
        <v>41</v>
      </c>
      <c r="F5" s="7" t="s">
        <v>51</v>
      </c>
      <c r="G5" s="8" t="s">
        <v>52</v>
      </c>
      <c r="H5" s="7" t="str">
        <f>"000002"</f>
        <v>000002</v>
      </c>
      <c r="I5" s="6">
        <v>43124</v>
      </c>
      <c r="J5" s="7" t="str">
        <f>"000001"</f>
        <v>000001</v>
      </c>
      <c r="K5" s="6">
        <v>43571</v>
      </c>
      <c r="L5" s="7" t="str">
        <f>"000011"</f>
        <v>000011</v>
      </c>
      <c r="M5" s="6">
        <v>43571</v>
      </c>
      <c r="N5" s="7">
        <v>18</v>
      </c>
      <c r="O5" s="7" t="str">
        <f>"001177"</f>
        <v>001177</v>
      </c>
      <c r="P5" s="6">
        <v>43581</v>
      </c>
      <c r="Q5" s="9">
        <v>26.1</v>
      </c>
      <c r="R5" s="9">
        <v>1.36208</v>
      </c>
      <c r="S5" s="9">
        <v>24.737919999999999</v>
      </c>
      <c r="T5" s="7">
        <v>18</v>
      </c>
      <c r="U5" s="6">
        <v>43571</v>
      </c>
      <c r="V5" s="7">
        <v>9449680044</v>
      </c>
      <c r="W5" s="8" t="s">
        <v>53</v>
      </c>
      <c r="X5" s="7" t="s">
        <v>35</v>
      </c>
      <c r="Y5" s="8" t="s">
        <v>36</v>
      </c>
      <c r="Z5" s="7" t="s">
        <v>37</v>
      </c>
      <c r="AA5" s="8" t="s">
        <v>38</v>
      </c>
      <c r="AB5" s="9">
        <f t="shared" si="0"/>
        <v>0.26100000000000001</v>
      </c>
    </row>
    <row r="6" spans="1:28" x14ac:dyDescent="0.35">
      <c r="A6" s="4">
        <v>4782</v>
      </c>
      <c r="B6" s="5" t="s">
        <v>28</v>
      </c>
      <c r="C6" s="6">
        <v>43571</v>
      </c>
      <c r="D6" s="7">
        <v>150</v>
      </c>
      <c r="E6" s="8" t="s">
        <v>41</v>
      </c>
      <c r="F6" s="7" t="s">
        <v>51</v>
      </c>
      <c r="G6" s="8" t="s">
        <v>52</v>
      </c>
      <c r="H6" s="7" t="str">
        <f>"000002"</f>
        <v>000002</v>
      </c>
      <c r="I6" s="6">
        <v>43124</v>
      </c>
      <c r="J6" s="7" t="str">
        <f>"000001"</f>
        <v>000001</v>
      </c>
      <c r="K6" s="6">
        <v>43571</v>
      </c>
      <c r="L6" s="7" t="str">
        <f>"000011"</f>
        <v>000011</v>
      </c>
      <c r="M6" s="6">
        <v>43571</v>
      </c>
      <c r="N6" s="7">
        <v>18</v>
      </c>
      <c r="O6" s="7" t="str">
        <f>"001177"</f>
        <v>001177</v>
      </c>
      <c r="P6" s="6">
        <v>43581</v>
      </c>
      <c r="Q6" s="9">
        <v>12.192</v>
      </c>
      <c r="R6" s="9">
        <v>0.54871999999999999</v>
      </c>
      <c r="S6" s="9">
        <v>11.643280000000001</v>
      </c>
      <c r="T6" s="7">
        <v>18</v>
      </c>
      <c r="U6" s="6">
        <v>43571</v>
      </c>
      <c r="V6" s="7">
        <v>9449680044</v>
      </c>
      <c r="W6" s="8" t="s">
        <v>53</v>
      </c>
      <c r="X6" s="7" t="s">
        <v>35</v>
      </c>
      <c r="Y6" s="8" t="s">
        <v>36</v>
      </c>
      <c r="Z6" s="7" t="s">
        <v>37</v>
      </c>
      <c r="AA6" s="8" t="s">
        <v>38</v>
      </c>
      <c r="AB6" s="9">
        <f t="shared" si="0"/>
        <v>0.12192</v>
      </c>
    </row>
    <row r="7" spans="1:28" x14ac:dyDescent="0.35">
      <c r="A7" s="4">
        <v>4783</v>
      </c>
      <c r="B7" s="5" t="s">
        <v>28</v>
      </c>
      <c r="C7" s="6">
        <v>43571</v>
      </c>
      <c r="D7" s="7">
        <v>150</v>
      </c>
      <c r="E7" s="8" t="s">
        <v>41</v>
      </c>
      <c r="F7" s="7" t="s">
        <v>54</v>
      </c>
      <c r="G7" s="8" t="s">
        <v>55</v>
      </c>
      <c r="H7" s="7" t="str">
        <f>"000007"</f>
        <v>000007</v>
      </c>
      <c r="I7" s="6">
        <v>43137</v>
      </c>
      <c r="J7" s="7" t="str">
        <f>"000032"</f>
        <v>000032</v>
      </c>
      <c r="K7" s="6">
        <v>43524</v>
      </c>
      <c r="L7" s="7" t="str">
        <f>"000289"</f>
        <v>000289</v>
      </c>
      <c r="M7" s="6">
        <v>43525</v>
      </c>
      <c r="N7" s="7">
        <v>18</v>
      </c>
      <c r="O7" s="7" t="str">
        <f>"000633"</f>
        <v>000633</v>
      </c>
      <c r="P7" s="6">
        <v>43570</v>
      </c>
      <c r="Q7" s="9">
        <v>104.37</v>
      </c>
      <c r="R7" s="9">
        <v>5.8923399999999999</v>
      </c>
      <c r="S7" s="9">
        <v>98.47766</v>
      </c>
      <c r="T7" s="7">
        <v>18</v>
      </c>
      <c r="U7" s="6">
        <v>43571</v>
      </c>
      <c r="V7" s="7">
        <v>9845853135</v>
      </c>
      <c r="W7" s="8" t="s">
        <v>56</v>
      </c>
      <c r="X7" s="7" t="s">
        <v>35</v>
      </c>
      <c r="Y7" s="8" t="s">
        <v>36</v>
      </c>
      <c r="Z7" s="7" t="s">
        <v>37</v>
      </c>
      <c r="AA7" s="8" t="s">
        <v>38</v>
      </c>
      <c r="AB7" s="9">
        <f t="shared" si="0"/>
        <v>1.0437000000000001</v>
      </c>
    </row>
    <row r="8" spans="1:28" x14ac:dyDescent="0.35">
      <c r="A8" s="4">
        <v>4784</v>
      </c>
      <c r="B8" s="5" t="s">
        <v>28</v>
      </c>
      <c r="C8" s="6">
        <v>43575</v>
      </c>
      <c r="D8" s="7">
        <v>150</v>
      </c>
      <c r="E8" s="8" t="s">
        <v>41</v>
      </c>
      <c r="F8" s="7" t="s">
        <v>48</v>
      </c>
      <c r="G8" s="8" t="s">
        <v>49</v>
      </c>
      <c r="H8" s="7" t="str">
        <f>"000022"</f>
        <v>000022</v>
      </c>
      <c r="I8" s="6">
        <v>42968</v>
      </c>
      <c r="J8" s="7" t="str">
        <f>"000057"</f>
        <v>000057</v>
      </c>
      <c r="K8" s="6">
        <v>43405</v>
      </c>
      <c r="L8" s="7" t="str">
        <f>"000057"</f>
        <v>000057</v>
      </c>
      <c r="M8" s="6">
        <v>43405</v>
      </c>
      <c r="N8" s="7">
        <v>17</v>
      </c>
      <c r="O8" s="7" t="str">
        <f>"000586"</f>
        <v>000586</v>
      </c>
      <c r="P8" s="6">
        <v>43570</v>
      </c>
      <c r="Q8" s="9">
        <v>8.5836299999999994</v>
      </c>
      <c r="R8" s="9">
        <v>1.0562</v>
      </c>
      <c r="S8" s="9">
        <v>7.5274299999999998</v>
      </c>
      <c r="T8" s="7">
        <v>20</v>
      </c>
      <c r="U8" s="6">
        <v>43575</v>
      </c>
      <c r="V8" s="7">
        <v>9980796171</v>
      </c>
      <c r="W8" s="8" t="s">
        <v>57</v>
      </c>
      <c r="X8" s="7" t="s">
        <v>34</v>
      </c>
      <c r="Y8" s="8" t="s">
        <v>33</v>
      </c>
      <c r="Z8" s="7" t="s">
        <v>39</v>
      </c>
      <c r="AA8" s="8" t="s">
        <v>40</v>
      </c>
      <c r="AB8" s="9">
        <f t="shared" si="0"/>
        <v>8.583629999999999E-2</v>
      </c>
    </row>
    <row r="9" spans="1:28" x14ac:dyDescent="0.35">
      <c r="A9" s="4">
        <v>4785</v>
      </c>
      <c r="B9" s="5" t="s">
        <v>28</v>
      </c>
      <c r="C9" s="6">
        <v>43575</v>
      </c>
      <c r="D9" s="7">
        <v>150</v>
      </c>
      <c r="E9" s="8" t="s">
        <v>41</v>
      </c>
      <c r="F9" s="7" t="s">
        <v>58</v>
      </c>
      <c r="G9" s="8" t="s">
        <v>59</v>
      </c>
      <c r="H9" s="7" t="str">
        <f>"0009"</f>
        <v>0009</v>
      </c>
      <c r="I9" s="6">
        <v>1</v>
      </c>
      <c r="J9" s="7" t="str">
        <f>"000137"</f>
        <v>000137</v>
      </c>
      <c r="K9" s="6">
        <v>43504</v>
      </c>
      <c r="L9" s="7" t="str">
        <f>"000140"</f>
        <v>000140</v>
      </c>
      <c r="M9" s="6">
        <v>43504</v>
      </c>
      <c r="N9" s="7">
        <v>16</v>
      </c>
      <c r="O9" s="7" t="str">
        <f>"001135"</f>
        <v>001135</v>
      </c>
      <c r="P9" s="6">
        <v>43581</v>
      </c>
      <c r="Q9" s="9">
        <v>21.753299999999999</v>
      </c>
      <c r="R9" s="9">
        <v>2.66866</v>
      </c>
      <c r="S9" s="9">
        <v>19.08464</v>
      </c>
      <c r="T9" s="7">
        <v>20</v>
      </c>
      <c r="U9" s="6">
        <v>43575</v>
      </c>
      <c r="V9" s="7">
        <v>9980452347</v>
      </c>
      <c r="W9" s="8" t="s">
        <v>60</v>
      </c>
      <c r="X9" s="7" t="s">
        <v>34</v>
      </c>
      <c r="Y9" s="8" t="s">
        <v>33</v>
      </c>
      <c r="Z9" s="7" t="s">
        <v>39</v>
      </c>
      <c r="AA9" s="8" t="s">
        <v>40</v>
      </c>
      <c r="AB9" s="9">
        <f t="shared" si="0"/>
        <v>0.217533</v>
      </c>
    </row>
    <row r="10" spans="1:28" x14ac:dyDescent="0.35">
      <c r="A10" s="4">
        <v>4786</v>
      </c>
      <c r="B10" s="5" t="s">
        <v>28</v>
      </c>
      <c r="C10" s="6">
        <v>43580</v>
      </c>
      <c r="D10" s="7">
        <v>150</v>
      </c>
      <c r="E10" s="8" t="s">
        <v>41</v>
      </c>
      <c r="F10" s="7" t="s">
        <v>48</v>
      </c>
      <c r="G10" s="8" t="s">
        <v>49</v>
      </c>
      <c r="H10" s="7" t="str">
        <f>"000022"</f>
        <v>000022</v>
      </c>
      <c r="I10" s="6">
        <v>42968</v>
      </c>
      <c r="J10" s="7" t="str">
        <f>"000008"</f>
        <v>000008</v>
      </c>
      <c r="K10" s="6">
        <v>43609</v>
      </c>
      <c r="L10" s="7" t="str">
        <f>"000008"</f>
        <v>000008</v>
      </c>
      <c r="M10" s="6">
        <v>43609</v>
      </c>
      <c r="N10" s="7">
        <v>17</v>
      </c>
      <c r="O10" s="7" t="str">
        <f>""</f>
        <v/>
      </c>
      <c r="P10" s="6"/>
      <c r="Q10" s="9">
        <v>8.5836299999999994</v>
      </c>
      <c r="R10" s="9">
        <v>1.0562</v>
      </c>
      <c r="S10" s="9">
        <v>7.5274299999999998</v>
      </c>
      <c r="T10" s="7">
        <v>29</v>
      </c>
      <c r="U10" s="6">
        <v>43580</v>
      </c>
      <c r="V10" s="7">
        <v>0</v>
      </c>
      <c r="W10" s="8" t="s">
        <v>50</v>
      </c>
      <c r="X10" s="7" t="s">
        <v>34</v>
      </c>
      <c r="Y10" s="8" t="s">
        <v>33</v>
      </c>
      <c r="Z10" s="7" t="s">
        <v>39</v>
      </c>
      <c r="AA10" s="8" t="s">
        <v>40</v>
      </c>
      <c r="AB10" s="9">
        <f t="shared" si="0"/>
        <v>8.583629999999999E-2</v>
      </c>
    </row>
    <row r="11" spans="1:28" x14ac:dyDescent="0.35">
      <c r="A11" s="4">
        <v>4787</v>
      </c>
      <c r="B11" s="5" t="s">
        <v>28</v>
      </c>
      <c r="C11" s="6">
        <v>43582</v>
      </c>
      <c r="D11" s="7">
        <v>150</v>
      </c>
      <c r="E11" s="8" t="s">
        <v>41</v>
      </c>
      <c r="F11" s="7" t="s">
        <v>58</v>
      </c>
      <c r="G11" s="8" t="s">
        <v>59</v>
      </c>
      <c r="H11" s="7" t="str">
        <f>"0009"</f>
        <v>0009</v>
      </c>
      <c r="I11" s="6">
        <v>1</v>
      </c>
      <c r="J11" s="7" t="str">
        <f>"000137"</f>
        <v>000137</v>
      </c>
      <c r="K11" s="6">
        <v>43504</v>
      </c>
      <c r="L11" s="7" t="str">
        <f>"000140"</f>
        <v>000140</v>
      </c>
      <c r="M11" s="6">
        <v>43504</v>
      </c>
      <c r="N11" s="7">
        <v>16</v>
      </c>
      <c r="O11" s="7" t="str">
        <f>"001135"</f>
        <v>001135</v>
      </c>
      <c r="P11" s="6">
        <v>43581</v>
      </c>
      <c r="Q11" s="9">
        <v>10.87665</v>
      </c>
      <c r="R11" s="9">
        <v>1.3343499999999999</v>
      </c>
      <c r="S11" s="9">
        <v>9.5422999999999991</v>
      </c>
      <c r="T11" s="7">
        <v>32</v>
      </c>
      <c r="U11" s="6">
        <v>43582</v>
      </c>
      <c r="V11" s="7">
        <v>9980452347</v>
      </c>
      <c r="W11" s="8" t="s">
        <v>60</v>
      </c>
      <c r="X11" s="7" t="s">
        <v>34</v>
      </c>
      <c r="Y11" s="8" t="s">
        <v>33</v>
      </c>
      <c r="Z11" s="7" t="s">
        <v>39</v>
      </c>
      <c r="AA11" s="8" t="s">
        <v>40</v>
      </c>
      <c r="AB11" s="9">
        <f t="shared" si="0"/>
        <v>0.1087665</v>
      </c>
    </row>
    <row r="12" spans="1:28" x14ac:dyDescent="0.35">
      <c r="A12" s="4">
        <v>4788</v>
      </c>
      <c r="B12" s="5" t="s">
        <v>32</v>
      </c>
      <c r="C12" s="6">
        <v>43588</v>
      </c>
      <c r="D12" s="7">
        <v>150</v>
      </c>
      <c r="E12" s="8" t="s">
        <v>41</v>
      </c>
      <c r="F12" s="7" t="s">
        <v>51</v>
      </c>
      <c r="G12" s="8" t="s">
        <v>52</v>
      </c>
      <c r="H12" s="7" t="str">
        <f>"000002"</f>
        <v>000002</v>
      </c>
      <c r="I12" s="6">
        <v>43124</v>
      </c>
      <c r="J12" s="7" t="str">
        <f>"000001"</f>
        <v>000001</v>
      </c>
      <c r="K12" s="6">
        <v>43571</v>
      </c>
      <c r="L12" s="7" t="str">
        <f>"000011"</f>
        <v>000011</v>
      </c>
      <c r="M12" s="6">
        <v>43571</v>
      </c>
      <c r="N12" s="7">
        <v>18</v>
      </c>
      <c r="O12" s="7" t="str">
        <f>"001177"</f>
        <v>001177</v>
      </c>
      <c r="P12" s="6">
        <v>43581</v>
      </c>
      <c r="Q12" s="9">
        <v>50.49</v>
      </c>
      <c r="R12" s="9">
        <v>2.4546199999999998</v>
      </c>
      <c r="S12" s="9">
        <v>48.035380000000004</v>
      </c>
      <c r="T12" s="7">
        <v>33</v>
      </c>
      <c r="U12" s="6">
        <v>43588</v>
      </c>
      <c r="V12" s="7">
        <v>9449680044</v>
      </c>
      <c r="W12" s="8" t="s">
        <v>53</v>
      </c>
      <c r="X12" s="7" t="s">
        <v>35</v>
      </c>
      <c r="Y12" s="8" t="s">
        <v>36</v>
      </c>
      <c r="Z12" s="7" t="s">
        <v>37</v>
      </c>
      <c r="AA12" s="8" t="s">
        <v>38</v>
      </c>
      <c r="AB12" s="9">
        <f t="shared" si="0"/>
        <v>0.50490000000000002</v>
      </c>
    </row>
    <row r="13" spans="1:28" x14ac:dyDescent="0.35">
      <c r="A13" s="4">
        <v>4789</v>
      </c>
      <c r="B13" s="5" t="s">
        <v>32</v>
      </c>
      <c r="C13" s="6">
        <v>43594</v>
      </c>
      <c r="D13" s="7">
        <v>150</v>
      </c>
      <c r="E13" s="8" t="s">
        <v>41</v>
      </c>
      <c r="F13" s="7" t="s">
        <v>45</v>
      </c>
      <c r="G13" s="8" t="s">
        <v>46</v>
      </c>
      <c r="H13" s="7" t="str">
        <f>"000006"</f>
        <v>000006</v>
      </c>
      <c r="I13" s="6">
        <v>43133</v>
      </c>
      <c r="J13" s="7" t="str">
        <f>"000002"</f>
        <v>000002</v>
      </c>
      <c r="K13" s="6">
        <v>43577</v>
      </c>
      <c r="L13" s="7" t="str">
        <f>"000012"</f>
        <v>000012</v>
      </c>
      <c r="M13" s="6">
        <v>43578</v>
      </c>
      <c r="N13" s="7">
        <v>18</v>
      </c>
      <c r="O13" s="7" t="str">
        <f>"001347"</f>
        <v>001347</v>
      </c>
      <c r="P13" s="6">
        <v>43593</v>
      </c>
      <c r="Q13" s="9">
        <v>51.56</v>
      </c>
      <c r="R13" s="9">
        <v>2.4097200000000001</v>
      </c>
      <c r="S13" s="9">
        <v>49.150280000000002</v>
      </c>
      <c r="T13" s="7">
        <v>40</v>
      </c>
      <c r="U13" s="6">
        <v>43594</v>
      </c>
      <c r="V13" s="7">
        <v>9448086360</v>
      </c>
      <c r="W13" s="8" t="s">
        <v>47</v>
      </c>
      <c r="X13" s="7" t="s">
        <v>35</v>
      </c>
      <c r="Y13" s="8" t="s">
        <v>36</v>
      </c>
      <c r="Z13" s="7" t="s">
        <v>37</v>
      </c>
      <c r="AA13" s="8" t="s">
        <v>38</v>
      </c>
      <c r="AB13" s="9">
        <f t="shared" si="0"/>
        <v>0.51560000000000006</v>
      </c>
    </row>
    <row r="14" spans="1:28" x14ac:dyDescent="0.35">
      <c r="A14" s="4">
        <v>4790</v>
      </c>
      <c r="B14" s="5" t="s">
        <v>32</v>
      </c>
      <c r="C14" s="6">
        <v>43612</v>
      </c>
      <c r="D14" s="7">
        <v>150</v>
      </c>
      <c r="E14" s="8" t="s">
        <v>41</v>
      </c>
      <c r="F14" s="7" t="s">
        <v>61</v>
      </c>
      <c r="G14" s="8" t="s">
        <v>62</v>
      </c>
      <c r="H14" s="7" t="str">
        <f>"000022"</f>
        <v>000022</v>
      </c>
      <c r="I14" s="6">
        <v>43220</v>
      </c>
      <c r="J14" s="7" t="str">
        <f>"000012"</f>
        <v>000012</v>
      </c>
      <c r="K14" s="6">
        <v>43220</v>
      </c>
      <c r="L14" s="7" t="str">
        <f>"000041"</f>
        <v>000041</v>
      </c>
      <c r="M14" s="6">
        <v>43220</v>
      </c>
      <c r="N14" s="7">
        <v>17</v>
      </c>
      <c r="O14" s="7" t="str">
        <f>"001875"</f>
        <v>001875</v>
      </c>
      <c r="P14" s="6">
        <v>43606</v>
      </c>
      <c r="Q14" s="9">
        <v>5.95099</v>
      </c>
      <c r="R14" s="9">
        <v>0.64585999999999999</v>
      </c>
      <c r="S14" s="9">
        <v>5.3051300000000001</v>
      </c>
      <c r="T14" s="7">
        <v>62</v>
      </c>
      <c r="U14" s="6">
        <v>43612</v>
      </c>
      <c r="V14" s="7">
        <v>9341482424</v>
      </c>
      <c r="W14" s="8" t="s">
        <v>63</v>
      </c>
      <c r="X14" s="7" t="s">
        <v>30</v>
      </c>
      <c r="Y14" s="8" t="s">
        <v>31</v>
      </c>
      <c r="Z14" s="7" t="s">
        <v>64</v>
      </c>
      <c r="AA14" s="8" t="s">
        <v>65</v>
      </c>
      <c r="AB14" s="9">
        <f t="shared" si="0"/>
        <v>5.9509899999999998E-2</v>
      </c>
    </row>
    <row r="15" spans="1:28" x14ac:dyDescent="0.35">
      <c r="A15" s="4">
        <v>4791</v>
      </c>
      <c r="B15" s="5" t="s">
        <v>32</v>
      </c>
      <c r="C15" s="6">
        <v>43612</v>
      </c>
      <c r="D15" s="7">
        <v>150</v>
      </c>
      <c r="E15" s="8" t="s">
        <v>41</v>
      </c>
      <c r="F15" s="7" t="s">
        <v>66</v>
      </c>
      <c r="G15" s="8" t="s">
        <v>67</v>
      </c>
      <c r="H15" s="7" t="str">
        <f>"000019"</f>
        <v>000019</v>
      </c>
      <c r="I15" s="6">
        <v>43220</v>
      </c>
      <c r="J15" s="7" t="str">
        <f>"000011"</f>
        <v>000011</v>
      </c>
      <c r="K15" s="6">
        <v>43220</v>
      </c>
      <c r="L15" s="7" t="str">
        <f>"000040"</f>
        <v>000040</v>
      </c>
      <c r="M15" s="6">
        <v>43220</v>
      </c>
      <c r="N15" s="7">
        <v>17</v>
      </c>
      <c r="O15" s="7" t="str">
        <f>"001876"</f>
        <v>001876</v>
      </c>
      <c r="P15" s="6">
        <v>43606</v>
      </c>
      <c r="Q15" s="9">
        <v>39.896169999999998</v>
      </c>
      <c r="R15" s="9">
        <v>4.3156499999999998</v>
      </c>
      <c r="S15" s="9">
        <v>35.58052</v>
      </c>
      <c r="T15" s="7">
        <v>62</v>
      </c>
      <c r="U15" s="6">
        <v>43612</v>
      </c>
      <c r="V15" s="7">
        <v>9341482424</v>
      </c>
      <c r="W15" s="8" t="s">
        <v>63</v>
      </c>
      <c r="X15" s="7" t="s">
        <v>30</v>
      </c>
      <c r="Y15" s="8" t="s">
        <v>31</v>
      </c>
      <c r="Z15" s="7" t="s">
        <v>64</v>
      </c>
      <c r="AA15" s="8" t="s">
        <v>65</v>
      </c>
      <c r="AB15" s="9">
        <f t="shared" si="0"/>
        <v>0.39896169999999997</v>
      </c>
    </row>
    <row r="16" spans="1:28" x14ac:dyDescent="0.35">
      <c r="A16" s="4">
        <v>4792</v>
      </c>
      <c r="B16" s="5" t="s">
        <v>32</v>
      </c>
      <c r="C16" s="6">
        <v>43612</v>
      </c>
      <c r="D16" s="7">
        <v>150</v>
      </c>
      <c r="E16" s="8" t="s">
        <v>41</v>
      </c>
      <c r="F16" s="7" t="s">
        <v>68</v>
      </c>
      <c r="G16" s="8" t="s">
        <v>69</v>
      </c>
      <c r="H16" s="7" t="str">
        <f>"000154"</f>
        <v>000154</v>
      </c>
      <c r="I16" s="6">
        <v>42587</v>
      </c>
      <c r="J16" s="7" t="str">
        <f>"000018"</f>
        <v>000018</v>
      </c>
      <c r="K16" s="6">
        <v>42989</v>
      </c>
      <c r="L16" s="7" t="str">
        <f>"000061"</f>
        <v>000061</v>
      </c>
      <c r="M16" s="6">
        <v>42989</v>
      </c>
      <c r="N16" s="7">
        <v>16</v>
      </c>
      <c r="O16" s="7" t="str">
        <f>"001878"</f>
        <v>001878</v>
      </c>
      <c r="P16" s="6">
        <v>43606</v>
      </c>
      <c r="Q16" s="9">
        <v>4.9119400000000004</v>
      </c>
      <c r="R16" s="9">
        <v>0.54176999999999997</v>
      </c>
      <c r="S16" s="9">
        <v>4.3701699999999999</v>
      </c>
      <c r="T16" s="7">
        <v>62</v>
      </c>
      <c r="U16" s="6">
        <v>43612</v>
      </c>
      <c r="V16" s="7">
        <v>9341482424</v>
      </c>
      <c r="W16" s="8" t="s">
        <v>70</v>
      </c>
      <c r="X16" s="7" t="s">
        <v>30</v>
      </c>
      <c r="Y16" s="8" t="s">
        <v>31</v>
      </c>
      <c r="Z16" s="7" t="s">
        <v>64</v>
      </c>
      <c r="AA16" s="8" t="s">
        <v>65</v>
      </c>
      <c r="AB16" s="9">
        <f t="shared" si="0"/>
        <v>4.9119400000000008E-2</v>
      </c>
    </row>
    <row r="17" spans="1:28" x14ac:dyDescent="0.35">
      <c r="A17" s="4">
        <v>4793</v>
      </c>
      <c r="B17" s="5" t="s">
        <v>29</v>
      </c>
      <c r="C17" s="6">
        <v>43623</v>
      </c>
      <c r="D17" s="7">
        <v>150</v>
      </c>
      <c r="E17" s="8" t="s">
        <v>41</v>
      </c>
      <c r="F17" s="7" t="s">
        <v>48</v>
      </c>
      <c r="G17" s="8" t="s">
        <v>49</v>
      </c>
      <c r="H17" s="7" t="str">
        <f>"000022"</f>
        <v>000022</v>
      </c>
      <c r="I17" s="6">
        <v>42968</v>
      </c>
      <c r="J17" s="7" t="str">
        <f>"000008"</f>
        <v>000008</v>
      </c>
      <c r="K17" s="6">
        <v>43609</v>
      </c>
      <c r="L17" s="7" t="str">
        <f>"000008"</f>
        <v>000008</v>
      </c>
      <c r="M17" s="6">
        <v>43609</v>
      </c>
      <c r="N17" s="7">
        <v>17</v>
      </c>
      <c r="O17" s="7" t="str">
        <f>"002355"</f>
        <v>002355</v>
      </c>
      <c r="P17" s="6">
        <v>43619</v>
      </c>
      <c r="Q17" s="9">
        <v>8.5836299999999994</v>
      </c>
      <c r="R17" s="9">
        <v>1.0378000000000001</v>
      </c>
      <c r="S17" s="9">
        <v>7.5458299999999996</v>
      </c>
      <c r="T17" s="7">
        <v>73</v>
      </c>
      <c r="U17" s="6">
        <v>43623</v>
      </c>
      <c r="V17" s="7">
        <v>9980796171</v>
      </c>
      <c r="W17" s="8" t="s">
        <v>57</v>
      </c>
      <c r="X17" s="7" t="s">
        <v>34</v>
      </c>
      <c r="Y17" s="8" t="s">
        <v>33</v>
      </c>
      <c r="Z17" s="7" t="s">
        <v>39</v>
      </c>
      <c r="AA17" s="8" t="s">
        <v>40</v>
      </c>
      <c r="AB17" s="9">
        <v>8.583629999999999E-2</v>
      </c>
    </row>
    <row r="18" spans="1:28" x14ac:dyDescent="0.35">
      <c r="A18" s="4">
        <v>4794</v>
      </c>
      <c r="B18" s="5" t="s">
        <v>29</v>
      </c>
      <c r="C18" s="6">
        <v>43628</v>
      </c>
      <c r="D18" s="7">
        <v>150</v>
      </c>
      <c r="E18" s="8" t="s">
        <v>41</v>
      </c>
      <c r="F18" s="7" t="s">
        <v>71</v>
      </c>
      <c r="G18" s="8" t="s">
        <v>72</v>
      </c>
      <c r="H18" s="7" t="str">
        <f>"000201"</f>
        <v>000201</v>
      </c>
      <c r="I18" s="6">
        <v>42915</v>
      </c>
      <c r="J18" s="7" t="str">
        <f>"000035"</f>
        <v>000035</v>
      </c>
      <c r="K18" s="6">
        <v>43081</v>
      </c>
      <c r="L18" s="7" t="str">
        <f>"000141"</f>
        <v>000141</v>
      </c>
      <c r="M18" s="6">
        <v>43081</v>
      </c>
      <c r="N18" s="7">
        <v>17</v>
      </c>
      <c r="O18" s="7" t="str">
        <f>"002459"</f>
        <v>002459</v>
      </c>
      <c r="P18" s="6">
        <v>43622</v>
      </c>
      <c r="Q18" s="9">
        <v>24.963159999999998</v>
      </c>
      <c r="R18" s="9">
        <v>2.7152599999999998</v>
      </c>
      <c r="S18" s="9">
        <v>22.247900000000001</v>
      </c>
      <c r="T18" s="7">
        <v>76</v>
      </c>
      <c r="U18" s="6">
        <v>43628</v>
      </c>
      <c r="V18" s="7">
        <v>9844839389</v>
      </c>
      <c r="W18" s="8" t="s">
        <v>73</v>
      </c>
      <c r="X18" s="7" t="s">
        <v>30</v>
      </c>
      <c r="Y18" s="8" t="s">
        <v>31</v>
      </c>
      <c r="Z18" s="7" t="s">
        <v>64</v>
      </c>
      <c r="AA18" s="8" t="s">
        <v>65</v>
      </c>
      <c r="AB18" s="9">
        <v>0.24963159999999998</v>
      </c>
    </row>
    <row r="19" spans="1:28" x14ac:dyDescent="0.35">
      <c r="A19" s="4">
        <v>4795</v>
      </c>
      <c r="B19" s="5" t="s">
        <v>74</v>
      </c>
      <c r="C19" s="6">
        <v>43654</v>
      </c>
      <c r="D19" s="7">
        <v>150</v>
      </c>
      <c r="E19" s="8" t="s">
        <v>41</v>
      </c>
      <c r="F19" s="7" t="s">
        <v>58</v>
      </c>
      <c r="G19" s="10" t="s">
        <v>59</v>
      </c>
      <c r="H19" s="7" t="str">
        <f>"0009"</f>
        <v>0009</v>
      </c>
      <c r="I19" s="7">
        <v>1</v>
      </c>
      <c r="J19" s="7" t="str">
        <f>"000039"</f>
        <v>000039</v>
      </c>
      <c r="K19" s="6">
        <v>43739</v>
      </c>
      <c r="L19" s="7" t="str">
        <f>"000039"</f>
        <v>000039</v>
      </c>
      <c r="M19" s="6">
        <v>43739</v>
      </c>
      <c r="N19" s="7">
        <v>16</v>
      </c>
      <c r="O19" s="7" t="str">
        <f>"005946"</f>
        <v>005946</v>
      </c>
      <c r="P19" s="6">
        <v>43763</v>
      </c>
      <c r="Q19" s="11">
        <v>21.753299999999999</v>
      </c>
      <c r="R19" s="11">
        <v>2.6250599999999999</v>
      </c>
      <c r="S19" s="11">
        <v>19.128240000000002</v>
      </c>
      <c r="T19" s="7">
        <v>109</v>
      </c>
      <c r="U19" s="6">
        <v>43654</v>
      </c>
      <c r="V19" s="7">
        <v>9980452347</v>
      </c>
      <c r="W19" s="10" t="s">
        <v>60</v>
      </c>
      <c r="X19" s="7" t="s">
        <v>34</v>
      </c>
      <c r="Y19" s="10" t="s">
        <v>33</v>
      </c>
      <c r="Z19" s="7" t="s">
        <v>39</v>
      </c>
      <c r="AA19" s="10" t="s">
        <v>40</v>
      </c>
      <c r="AB19" s="11">
        <f t="shared" ref="AB19:AB25" si="1">Q19/100</f>
        <v>0.217533</v>
      </c>
    </row>
    <row r="20" spans="1:28" x14ac:dyDescent="0.35">
      <c r="A20" s="4">
        <v>4796</v>
      </c>
      <c r="B20" s="5" t="s">
        <v>74</v>
      </c>
      <c r="C20" s="6">
        <v>43672</v>
      </c>
      <c r="D20" s="7">
        <v>150</v>
      </c>
      <c r="E20" s="8" t="s">
        <v>41</v>
      </c>
      <c r="F20" s="7" t="s">
        <v>75</v>
      </c>
      <c r="G20" s="10" t="s">
        <v>76</v>
      </c>
      <c r="H20" s="7" t="str">
        <f>"000046"</f>
        <v>000046</v>
      </c>
      <c r="I20" s="6">
        <v>43629</v>
      </c>
      <c r="J20" s="7" t="str">
        <f>"000007"</f>
        <v>000007</v>
      </c>
      <c r="K20" s="6">
        <v>43629</v>
      </c>
      <c r="L20" s="7" t="str">
        <f>"000042"</f>
        <v>000042</v>
      </c>
      <c r="M20" s="6">
        <v>43629</v>
      </c>
      <c r="N20" s="7">
        <v>19</v>
      </c>
      <c r="O20" s="7" t="str">
        <f>"003794"</f>
        <v>003794</v>
      </c>
      <c r="P20" s="6">
        <v>43665</v>
      </c>
      <c r="Q20" s="11">
        <v>99.9</v>
      </c>
      <c r="R20" s="11">
        <v>9.0791699999999995</v>
      </c>
      <c r="S20" s="11">
        <v>90.820830000000001</v>
      </c>
      <c r="T20" s="7">
        <v>127</v>
      </c>
      <c r="U20" s="6">
        <v>43672</v>
      </c>
      <c r="V20" s="7">
        <v>9480828222</v>
      </c>
      <c r="W20" s="10" t="s">
        <v>77</v>
      </c>
      <c r="X20" s="7" t="s">
        <v>78</v>
      </c>
      <c r="Y20" s="10" t="s">
        <v>79</v>
      </c>
      <c r="Z20" s="7" t="s">
        <v>64</v>
      </c>
      <c r="AA20" s="10" t="s">
        <v>65</v>
      </c>
      <c r="AB20" s="11">
        <f t="shared" si="1"/>
        <v>0.99900000000000011</v>
      </c>
    </row>
    <row r="21" spans="1:28" x14ac:dyDescent="0.35">
      <c r="A21" s="4">
        <v>4797</v>
      </c>
      <c r="B21" s="5" t="s">
        <v>80</v>
      </c>
      <c r="C21" s="6">
        <v>43685</v>
      </c>
      <c r="D21" s="7">
        <v>150</v>
      </c>
      <c r="E21" s="8" t="s">
        <v>41</v>
      </c>
      <c r="F21" s="7" t="s">
        <v>48</v>
      </c>
      <c r="G21" s="10" t="s">
        <v>49</v>
      </c>
      <c r="H21" s="7" t="str">
        <f>"000022"</f>
        <v>000022</v>
      </c>
      <c r="I21" s="6">
        <v>42968</v>
      </c>
      <c r="J21" s="7" t="str">
        <f>"000021"</f>
        <v>000021</v>
      </c>
      <c r="K21" s="6">
        <v>43672</v>
      </c>
      <c r="L21" s="7" t="str">
        <f>"000021"</f>
        <v>000021</v>
      </c>
      <c r="M21" s="6">
        <v>43672</v>
      </c>
      <c r="N21" s="7">
        <v>17</v>
      </c>
      <c r="O21" s="7" t="str">
        <f>"004306"</f>
        <v>004306</v>
      </c>
      <c r="P21" s="6">
        <v>43680</v>
      </c>
      <c r="Q21" s="11">
        <v>4.2915900000000002</v>
      </c>
      <c r="R21" s="11">
        <v>0.52037999999999995</v>
      </c>
      <c r="S21" s="11">
        <v>3.77121</v>
      </c>
      <c r="T21" s="7">
        <v>149</v>
      </c>
      <c r="U21" s="6">
        <v>43685</v>
      </c>
      <c r="V21" s="7">
        <v>9980796171</v>
      </c>
      <c r="W21" s="10" t="s">
        <v>57</v>
      </c>
      <c r="X21" s="7" t="s">
        <v>34</v>
      </c>
      <c r="Y21" s="10" t="s">
        <v>33</v>
      </c>
      <c r="Z21" s="7" t="s">
        <v>39</v>
      </c>
      <c r="AA21" s="10" t="s">
        <v>40</v>
      </c>
      <c r="AB21" s="11">
        <f t="shared" si="1"/>
        <v>4.29159E-2</v>
      </c>
    </row>
    <row r="22" spans="1:28" x14ac:dyDescent="0.35">
      <c r="A22" s="4">
        <v>4798</v>
      </c>
      <c r="B22" s="5" t="s">
        <v>80</v>
      </c>
      <c r="C22" s="6">
        <v>43686</v>
      </c>
      <c r="D22" s="7">
        <v>150</v>
      </c>
      <c r="E22" s="8" t="s">
        <v>41</v>
      </c>
      <c r="F22" s="7" t="s">
        <v>45</v>
      </c>
      <c r="G22" s="10" t="s">
        <v>46</v>
      </c>
      <c r="H22" s="7" t="str">
        <f>"000006"</f>
        <v>000006</v>
      </c>
      <c r="I22" s="6">
        <v>43133</v>
      </c>
      <c r="J22" s="7" t="str">
        <f>"000022"</f>
        <v>000022</v>
      </c>
      <c r="K22" s="6">
        <v>43669</v>
      </c>
      <c r="L22" s="7" t="str">
        <f>"000063"</f>
        <v>000063</v>
      </c>
      <c r="M22" s="6">
        <v>43669</v>
      </c>
      <c r="N22" s="7">
        <v>18</v>
      </c>
      <c r="O22" s="7" t="str">
        <f>"004323"</f>
        <v>004323</v>
      </c>
      <c r="P22" s="6">
        <v>43682</v>
      </c>
      <c r="Q22" s="11">
        <v>32.65</v>
      </c>
      <c r="R22" s="11">
        <v>4.41486</v>
      </c>
      <c r="S22" s="11">
        <v>28.235140000000001</v>
      </c>
      <c r="T22" s="7">
        <v>150</v>
      </c>
      <c r="U22" s="6">
        <v>43686</v>
      </c>
      <c r="V22" s="7">
        <v>9448086360</v>
      </c>
      <c r="W22" s="10" t="s">
        <v>47</v>
      </c>
      <c r="X22" s="7" t="s">
        <v>35</v>
      </c>
      <c r="Y22" s="10" t="s">
        <v>36</v>
      </c>
      <c r="Z22" s="7" t="s">
        <v>37</v>
      </c>
      <c r="AA22" s="10" t="s">
        <v>38</v>
      </c>
      <c r="AB22" s="11">
        <f t="shared" si="1"/>
        <v>0.32650000000000001</v>
      </c>
    </row>
    <row r="23" spans="1:28" x14ac:dyDescent="0.35">
      <c r="A23" s="4">
        <v>4799</v>
      </c>
      <c r="B23" s="5" t="s">
        <v>81</v>
      </c>
      <c r="C23" s="6">
        <v>43719</v>
      </c>
      <c r="D23" s="7">
        <v>150</v>
      </c>
      <c r="E23" s="8" t="s">
        <v>41</v>
      </c>
      <c r="F23" s="7" t="s">
        <v>82</v>
      </c>
      <c r="G23" s="10" t="s">
        <v>83</v>
      </c>
      <c r="H23" s="7" t="str">
        <f>"000176"</f>
        <v>000176</v>
      </c>
      <c r="I23" s="6">
        <v>43701</v>
      </c>
      <c r="J23" s="7" t="str">
        <f>"000034"</f>
        <v>000034</v>
      </c>
      <c r="K23" s="6">
        <v>43701</v>
      </c>
      <c r="L23" s="7" t="str">
        <f>"000109"</f>
        <v>000109</v>
      </c>
      <c r="M23" s="6">
        <v>43701</v>
      </c>
      <c r="N23" s="7">
        <v>19</v>
      </c>
      <c r="O23" s="7" t="str">
        <f>"004969"</f>
        <v>004969</v>
      </c>
      <c r="P23" s="6">
        <v>43717</v>
      </c>
      <c r="Q23" s="11">
        <v>74.493110000000001</v>
      </c>
      <c r="R23" s="11">
        <v>5.0442600000000004</v>
      </c>
      <c r="S23" s="11">
        <v>69.448849999999993</v>
      </c>
      <c r="T23" s="7">
        <v>182</v>
      </c>
      <c r="U23" s="6">
        <v>43719</v>
      </c>
      <c r="V23" s="7">
        <v>9880398035</v>
      </c>
      <c r="W23" s="10" t="s">
        <v>84</v>
      </c>
      <c r="X23" s="7" t="s">
        <v>85</v>
      </c>
      <c r="Y23" s="10" t="s">
        <v>86</v>
      </c>
      <c r="Z23" s="7" t="s">
        <v>87</v>
      </c>
      <c r="AA23" s="10" t="s">
        <v>88</v>
      </c>
      <c r="AB23" s="11">
        <f t="shared" si="1"/>
        <v>0.74493110000000007</v>
      </c>
    </row>
    <row r="24" spans="1:28" x14ac:dyDescent="0.35">
      <c r="A24" s="4">
        <v>4800</v>
      </c>
      <c r="B24" s="5" t="s">
        <v>81</v>
      </c>
      <c r="C24" s="6">
        <v>43719</v>
      </c>
      <c r="D24" s="7">
        <v>150</v>
      </c>
      <c r="E24" s="8" t="s">
        <v>41</v>
      </c>
      <c r="F24" s="7" t="s">
        <v>89</v>
      </c>
      <c r="G24" s="10" t="s">
        <v>90</v>
      </c>
      <c r="H24" s="7" t="str">
        <f>"000177"</f>
        <v>000177</v>
      </c>
      <c r="I24" s="6">
        <v>43701</v>
      </c>
      <c r="J24" s="7" t="str">
        <f>"000035"</f>
        <v>000035</v>
      </c>
      <c r="K24" s="6">
        <v>43701</v>
      </c>
      <c r="L24" s="7" t="str">
        <f>"000110"</f>
        <v>000110</v>
      </c>
      <c r="M24" s="6">
        <v>43701</v>
      </c>
      <c r="N24" s="7">
        <v>19</v>
      </c>
      <c r="O24" s="7" t="str">
        <f>"004971"</f>
        <v>004971</v>
      </c>
      <c r="P24" s="6">
        <v>43717</v>
      </c>
      <c r="Q24" s="11">
        <v>47.178539999999998</v>
      </c>
      <c r="R24" s="11">
        <v>3.1946699999999999</v>
      </c>
      <c r="S24" s="11">
        <v>43.983870000000003</v>
      </c>
      <c r="T24" s="7">
        <v>182</v>
      </c>
      <c r="U24" s="6">
        <v>43719</v>
      </c>
      <c r="V24" s="7">
        <v>9880398035</v>
      </c>
      <c r="W24" s="10" t="s">
        <v>84</v>
      </c>
      <c r="X24" s="7" t="s">
        <v>85</v>
      </c>
      <c r="Y24" s="10" t="s">
        <v>86</v>
      </c>
      <c r="Z24" s="7" t="s">
        <v>87</v>
      </c>
      <c r="AA24" s="10" t="s">
        <v>88</v>
      </c>
      <c r="AB24" s="11">
        <f t="shared" si="1"/>
        <v>0.47178539999999997</v>
      </c>
    </row>
    <row r="25" spans="1:28" x14ac:dyDescent="0.35">
      <c r="A25" s="4">
        <v>4801</v>
      </c>
      <c r="B25" s="5" t="s">
        <v>81</v>
      </c>
      <c r="C25" s="6">
        <v>43732</v>
      </c>
      <c r="D25" s="7">
        <v>150</v>
      </c>
      <c r="E25" s="8" t="s">
        <v>41</v>
      </c>
      <c r="F25" s="7" t="s">
        <v>91</v>
      </c>
      <c r="G25" s="10" t="s">
        <v>92</v>
      </c>
      <c r="H25" s="7" t="str">
        <f>"000179"</f>
        <v>000179</v>
      </c>
      <c r="I25" s="6">
        <v>43178</v>
      </c>
      <c r="J25" s="7" t="str">
        <f>"000004"</f>
        <v>000004</v>
      </c>
      <c r="K25" s="6">
        <v>43203</v>
      </c>
      <c r="L25" s="7" t="str">
        <f>"000013"</f>
        <v>000013</v>
      </c>
      <c r="M25" s="6">
        <v>43203</v>
      </c>
      <c r="N25" s="7">
        <v>17</v>
      </c>
      <c r="O25" s="7" t="str">
        <f>"008175"</f>
        <v>008175</v>
      </c>
      <c r="P25" s="6">
        <v>43455</v>
      </c>
      <c r="Q25" s="11">
        <v>9.8868500000000008</v>
      </c>
      <c r="R25" s="11">
        <v>0.91946000000000006</v>
      </c>
      <c r="S25" s="11">
        <v>8.96739</v>
      </c>
      <c r="T25" s="7">
        <v>199</v>
      </c>
      <c r="U25" s="6">
        <v>43732</v>
      </c>
      <c r="V25" s="7">
        <v>9663326393</v>
      </c>
      <c r="W25" s="10" t="s">
        <v>93</v>
      </c>
      <c r="X25" s="7" t="s">
        <v>30</v>
      </c>
      <c r="Y25" s="10" t="s">
        <v>31</v>
      </c>
      <c r="Z25" s="7" t="s">
        <v>64</v>
      </c>
      <c r="AA25" s="10" t="s">
        <v>65</v>
      </c>
      <c r="AB25" s="11">
        <f t="shared" si="1"/>
        <v>9.8868500000000012E-2</v>
      </c>
    </row>
    <row r="26" spans="1:28" x14ac:dyDescent="0.35">
      <c r="A26" s="4">
        <v>4802</v>
      </c>
      <c r="B26" s="5" t="s">
        <v>94</v>
      </c>
      <c r="C26" s="6">
        <v>43763</v>
      </c>
      <c r="D26" s="4">
        <v>150</v>
      </c>
      <c r="E26" s="8" t="s">
        <v>41</v>
      </c>
      <c r="F26" s="7" t="s">
        <v>58</v>
      </c>
      <c r="G26" s="8" t="s">
        <v>59</v>
      </c>
      <c r="H26" s="7" t="str">
        <f>"0009"</f>
        <v>0009</v>
      </c>
      <c r="I26" s="6">
        <v>1</v>
      </c>
      <c r="J26" s="7" t="str">
        <f>"000039"</f>
        <v>000039</v>
      </c>
      <c r="K26" s="6">
        <v>43739</v>
      </c>
      <c r="L26" s="7" t="str">
        <f>"000039"</f>
        <v>000039</v>
      </c>
      <c r="M26" s="6">
        <v>43739</v>
      </c>
      <c r="N26" s="7">
        <v>16</v>
      </c>
      <c r="O26" s="7" t="str">
        <f>"005946"</f>
        <v>005946</v>
      </c>
      <c r="P26" s="6">
        <v>43763</v>
      </c>
      <c r="Q26" s="9">
        <v>10.87665</v>
      </c>
      <c r="R26" s="9">
        <v>1.4100299999999999</v>
      </c>
      <c r="S26" s="9">
        <v>9.4666200000000007</v>
      </c>
      <c r="T26" s="7">
        <v>13</v>
      </c>
      <c r="U26" s="6">
        <v>43763</v>
      </c>
      <c r="V26" s="7">
        <v>9980452347</v>
      </c>
      <c r="W26" s="8" t="s">
        <v>60</v>
      </c>
      <c r="X26" s="7" t="s">
        <v>34</v>
      </c>
      <c r="Y26" s="8" t="s">
        <v>33</v>
      </c>
      <c r="Z26" s="7" t="s">
        <v>39</v>
      </c>
      <c r="AA26" s="8" t="s">
        <v>40</v>
      </c>
      <c r="AB26" s="9">
        <v>0.1087665</v>
      </c>
    </row>
    <row r="27" spans="1:28" x14ac:dyDescent="0.35">
      <c r="A27" s="4">
        <v>4803</v>
      </c>
      <c r="B27" s="5" t="s">
        <v>95</v>
      </c>
      <c r="C27" s="6">
        <v>43805</v>
      </c>
      <c r="D27" s="4">
        <v>150</v>
      </c>
      <c r="E27" s="8" t="s">
        <v>41</v>
      </c>
      <c r="F27" s="7" t="s">
        <v>96</v>
      </c>
      <c r="G27" s="8" t="s">
        <v>97</v>
      </c>
      <c r="H27" s="7" t="str">
        <f>"000044"</f>
        <v>000044</v>
      </c>
      <c r="I27" s="6">
        <v>43616</v>
      </c>
      <c r="J27" s="7" t="str">
        <f>"000006"</f>
        <v>000006</v>
      </c>
      <c r="K27" s="6">
        <v>43616</v>
      </c>
      <c r="L27" s="7" t="str">
        <f>"000038"</f>
        <v>000038</v>
      </c>
      <c r="M27" s="6">
        <v>43616</v>
      </c>
      <c r="N27" s="7">
        <v>19</v>
      </c>
      <c r="O27" s="7" t="str">
        <f>"006490"</f>
        <v>006490</v>
      </c>
      <c r="P27" s="6">
        <v>43798</v>
      </c>
      <c r="Q27" s="9">
        <v>335.54883000000001</v>
      </c>
      <c r="R27" s="9">
        <v>167.77440999999999</v>
      </c>
      <c r="S27" s="9">
        <v>167.77441999999999</v>
      </c>
      <c r="T27" s="7">
        <v>13</v>
      </c>
      <c r="U27" s="6">
        <v>43805</v>
      </c>
      <c r="V27" s="7">
        <v>9901652865</v>
      </c>
      <c r="W27" s="8" t="s">
        <v>98</v>
      </c>
      <c r="X27" s="7" t="s">
        <v>99</v>
      </c>
      <c r="Y27" s="8" t="s">
        <v>100</v>
      </c>
      <c r="Z27" s="7" t="s">
        <v>64</v>
      </c>
      <c r="AA27" s="8" t="s">
        <v>65</v>
      </c>
      <c r="AB27" s="9">
        <v>3.3554883000000002</v>
      </c>
    </row>
    <row r="28" spans="1:28" x14ac:dyDescent="0.35">
      <c r="A28" s="4">
        <v>4804</v>
      </c>
      <c r="B28" s="5" t="s">
        <v>95</v>
      </c>
      <c r="C28" s="6">
        <v>43805</v>
      </c>
      <c r="D28" s="4">
        <v>150</v>
      </c>
      <c r="E28" s="8" t="s">
        <v>41</v>
      </c>
      <c r="F28" s="7" t="s">
        <v>48</v>
      </c>
      <c r="G28" s="8" t="s">
        <v>49</v>
      </c>
      <c r="H28" s="7" t="str">
        <f>"000022"</f>
        <v>000022</v>
      </c>
      <c r="I28" s="6">
        <v>42968</v>
      </c>
      <c r="J28" s="7" t="str">
        <f>"000057"</f>
        <v>000057</v>
      </c>
      <c r="K28" s="6">
        <v>43794</v>
      </c>
      <c r="L28" s="7" t="str">
        <f>"000056"</f>
        <v>000056</v>
      </c>
      <c r="M28" s="6">
        <v>43794</v>
      </c>
      <c r="N28" s="7">
        <v>17</v>
      </c>
      <c r="O28" s="7" t="str">
        <f>"006586"</f>
        <v>006586</v>
      </c>
      <c r="P28" s="6">
        <v>43803</v>
      </c>
      <c r="Q28" s="9">
        <v>8.5836299999999994</v>
      </c>
      <c r="R28" s="9">
        <v>1.0318000000000001</v>
      </c>
      <c r="S28" s="9">
        <v>7.5518299999999998</v>
      </c>
      <c r="T28" s="7">
        <v>13</v>
      </c>
      <c r="U28" s="6">
        <v>43805</v>
      </c>
      <c r="V28" s="7">
        <v>9980796171</v>
      </c>
      <c r="W28" s="8" t="s">
        <v>57</v>
      </c>
      <c r="X28" s="7" t="s">
        <v>34</v>
      </c>
      <c r="Y28" s="8" t="s">
        <v>33</v>
      </c>
      <c r="Z28" s="7" t="s">
        <v>39</v>
      </c>
      <c r="AA28" s="8" t="s">
        <v>40</v>
      </c>
      <c r="AB28" s="9">
        <v>8.583629999999999E-2</v>
      </c>
    </row>
    <row r="29" spans="1:28" x14ac:dyDescent="0.35">
      <c r="A29" s="4">
        <v>4805</v>
      </c>
      <c r="B29" s="5" t="s">
        <v>95</v>
      </c>
      <c r="C29" s="6">
        <v>43809</v>
      </c>
      <c r="D29" s="4">
        <v>150</v>
      </c>
      <c r="E29" s="8" t="s">
        <v>41</v>
      </c>
      <c r="F29" s="7" t="s">
        <v>101</v>
      </c>
      <c r="G29" s="8" t="s">
        <v>102</v>
      </c>
      <c r="H29" s="7" t="str">
        <f>"000089"</f>
        <v>000089</v>
      </c>
      <c r="I29" s="6">
        <v>43361</v>
      </c>
      <c r="J29" s="7" t="str">
        <f>"000026"</f>
        <v>000026</v>
      </c>
      <c r="K29" s="6">
        <v>43361</v>
      </c>
      <c r="L29" s="7" t="str">
        <f>"000148"</f>
        <v>000148</v>
      </c>
      <c r="M29" s="6">
        <v>43361</v>
      </c>
      <c r="N29" s="7">
        <v>18</v>
      </c>
      <c r="O29" s="7" t="str">
        <f>"006677"</f>
        <v>006677</v>
      </c>
      <c r="P29" s="6">
        <v>43805</v>
      </c>
      <c r="Q29" s="9">
        <v>9.7163000000000004</v>
      </c>
      <c r="R29" s="9">
        <v>0.90359</v>
      </c>
      <c r="S29" s="9">
        <v>8.8127099999999992</v>
      </c>
      <c r="T29" s="7">
        <v>13</v>
      </c>
      <c r="U29" s="6">
        <v>43809</v>
      </c>
      <c r="V29" s="7">
        <v>9945360662</v>
      </c>
      <c r="W29" s="8" t="s">
        <v>103</v>
      </c>
      <c r="X29" s="7" t="s">
        <v>30</v>
      </c>
      <c r="Y29" s="8" t="s">
        <v>31</v>
      </c>
      <c r="Z29" s="7" t="s">
        <v>64</v>
      </c>
      <c r="AA29" s="8" t="s">
        <v>65</v>
      </c>
      <c r="AB29" s="9">
        <v>9.7162999999999999E-2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2020-01-30T06:56:51Z</dcterms:modified>
</cp:coreProperties>
</file>