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<sst xmlns="http://schemas.openxmlformats.org/spreadsheetml/2006/main" count="262" uniqueCount="142">
  <si>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</si>
  <si>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</si>
  <si>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</si>
  <si>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</si>
  <si>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</si>
  <si>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</si>
  <si>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</si>
  <si>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</si>
  <si>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</si>
  <si>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</si>
  <si>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</si>
  <si>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</si>
  <si>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</si>
  <si>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</si>
  <si>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</si>
  <si>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</si>
  <si>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</si>
  <si>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</si>
  <si>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</si>
  <si>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</si>
  <si>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</si>
  <si>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</si>
  <si>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</si>
  <si>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</si>
  <si>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</si>
  <si>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</si>
  <si>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</si>
  <si>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</si>
  <si>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</si>
  <si>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</si>
  <si>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</si>
  <si>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</si>
  <si>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</si>
  <si>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P3296</t>
  </si>
  <si>
    <t>14th Finance Commission Works - Road and Footpath Maintenance</t>
  </si>
  <si>
    <t>P3111</t>
  </si>
  <si>
    <t>State Finance Commission Untied Grant Works</t>
  </si>
  <si>
    <t>P3291</t>
  </si>
  <si>
    <t>14th Fin  -Maintenance of Cremotorium, Burial Grounds</t>
  </si>
  <si>
    <t>P3292</t>
  </si>
  <si>
    <t>14th Finance Commission Works - Community Property Maintenance (including Parks)</t>
  </si>
  <si>
    <t>P3298</t>
  </si>
  <si>
    <t>14th Finance Commission Works - SWM Works</t>
  </si>
  <si>
    <t>P1878</t>
  </si>
  <si>
    <t>18per - Works (Bhagyajyothi, Sooru / Neeru Yojane and General) (54 Lakhs / New Wards)</t>
  </si>
  <si>
    <t>KRIDL</t>
  </si>
  <si>
    <t>ddo313</t>
  </si>
  <si>
    <t xml:space="preserve"> Chief Engineer SWD Central Zone</t>
  </si>
  <si>
    <t>M/s KRIDL</t>
  </si>
  <si>
    <t>G S Umashankar</t>
  </si>
  <si>
    <t>Executive Engineer-3</t>
  </si>
  <si>
    <t>M/S KRIDL</t>
  </si>
  <si>
    <t>P3297</t>
  </si>
  <si>
    <t>14th Finance Commission Grants - SWD Works</t>
  </si>
  <si>
    <t>ddo270</t>
  </si>
  <si>
    <t xml:space="preserve"> Assistant Executive Engineer BTM Layout South Zone</t>
  </si>
  <si>
    <t>K R Pratheek</t>
  </si>
  <si>
    <t>Suddagunte Palya</t>
  </si>
  <si>
    <t>152-17-000022</t>
  </si>
  <si>
    <t>Supply ing and erecting of tree gaurds in ward no 152 S G Palya</t>
  </si>
  <si>
    <t>Sri. C Sunil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</si>
  <si>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</si>
  <si>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</si>
  <si>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152-17-000011</t>
  </si>
  <si>
    <t>Depot Collection for the Year 2016-17 in Ward NO.152</t>
  </si>
  <si>
    <t>152-18-000018</t>
  </si>
  <si>
    <t xml:space="preserve">Improvements to footpath and Drains in Ward No:152. S G Palya </t>
  </si>
  <si>
    <t>Sri. S R Vikram</t>
  </si>
  <si>
    <t>152-18-000006</t>
  </si>
  <si>
    <t>Improvements to the School building in S G Palya ward no 152 S G Palya</t>
  </si>
  <si>
    <t>Sri. H Chandraiah</t>
  </si>
  <si>
    <t>152-18-000019</t>
  </si>
  <si>
    <t xml:space="preserve">Maintenance and Reparis to DWCC in ward No:152 S G Palya </t>
  </si>
  <si>
    <t>152-18-000005</t>
  </si>
  <si>
    <t>Providing water line piping in burial ground near Chikka Adugodi in ward no 152</t>
  </si>
  <si>
    <t>152-18-000030</t>
  </si>
  <si>
    <t xml:space="preserve">Improvements of Secondary and territiary Storm water drains in ward no 152 Suddagunte palya </t>
  </si>
  <si>
    <t>152-18-000016</t>
  </si>
  <si>
    <t xml:space="preserve">Improvements to Roads in Ward No 152 S G Palya </t>
  </si>
  <si>
    <t>Sri. Prasanna G N</t>
  </si>
  <si>
    <t>152-15-000005</t>
  </si>
  <si>
    <t>Urgent work under emergency grant for the year 2014 15 in ward No 152 Suddaguntepalya</t>
  </si>
  <si>
    <t>152-19-000026</t>
  </si>
  <si>
    <t>Improvements to drain culvert footpath in Bhovi colony AK colony Jogi Colony and surroundings areas in ward no 152 SG Palya</t>
  </si>
  <si>
    <t>152-19-000027</t>
  </si>
  <si>
    <t>Improvements to drian and roads in AK colony and surroundings areas in ward no 152 S.G Palya</t>
  </si>
  <si>
    <t>152-19-000001</t>
  </si>
  <si>
    <t>Construction of new drain at Chennamma Layout Balaji Layout and Ramaiah Layout in ward No 152 S G Palya</t>
  </si>
  <si>
    <t>152-19-000002</t>
  </si>
  <si>
    <t>Asphalting and concreting to roads at Chennamma layout Balaji Layout and Venkateshwara Layout in ward No 152 G S Palya</t>
  </si>
  <si>
    <t>152-18-000017</t>
  </si>
  <si>
    <t xml:space="preserve">Construction of new drain from Hosur road to Venkateshwara  layout via Ghousia college in Ward No:152 S G Palya </t>
  </si>
  <si>
    <t>152-16-000015</t>
  </si>
  <si>
    <t>Sinking of borewell Energizing and erection of mini water tank of commission for scheduled cast beneficiaries in ward no 152 SG Palya</t>
  </si>
  <si>
    <t>Sri Sharanappa</t>
  </si>
  <si>
    <t>July</t>
  </si>
  <si>
    <t>152-17-000019</t>
  </si>
  <si>
    <t>Improvements to drains in Brundavana Nagar Road Near Venkateshwara College in ward No. 152 (Saddagunte palya)</t>
  </si>
  <si>
    <t>K. C. Sridhar</t>
  </si>
  <si>
    <t>P3075</t>
  </si>
  <si>
    <t>Special comprehensive development works in Bangalore city (Bangalore city in charge Minister Discretionary Grants)</t>
  </si>
  <si>
    <t>August</t>
  </si>
  <si>
    <t>152-17-000012</t>
  </si>
  <si>
    <t>Construction and Improvements of Drains , Culverts and Roads at Srinivas Temple Road and other parts of Maruthinagara and Suddagunte Palya Surrounding areas in Ward No 152</t>
  </si>
  <si>
    <t>152-17-000031</t>
  </si>
  <si>
    <t>Improvements to roads and drains at Tavarekere Park roads and surrounding area in ward no 152 S G Palya</t>
  </si>
  <si>
    <t>K C Sridhar</t>
  </si>
  <si>
    <t>September</t>
  </si>
  <si>
    <t>152-18-000015</t>
  </si>
  <si>
    <t xml:space="preserve">Digging of borewell and water Pipeline in Ward No:152 S G Palya </t>
  </si>
  <si>
    <t>Sri. Y H Krishna</t>
  </si>
  <si>
    <t>P3293</t>
  </si>
  <si>
    <t>14th Finance Commission Works - Drinking Water</t>
  </si>
  <si>
    <t>152-17-000032</t>
  </si>
  <si>
    <t>Asphalting roads to bad reaches inward no 152 S G Palya</t>
  </si>
  <si>
    <t>Sri. Srinivasa Reddy</t>
  </si>
  <si>
    <t>152-18-000012</t>
  </si>
  <si>
    <t>Construction of New Building for Watchman, Toilet and office in Burial Ground Near Chikka Adugodi in Ward No:152 S G Palya</t>
  </si>
  <si>
    <t>Sri. Ramaiah Lokesh</t>
  </si>
  <si>
    <t>14th Fin -Maintenance of Cremotorium, Burial Grounds</t>
  </si>
  <si>
    <t>October</t>
  </si>
  <si>
    <t>152-15-000013</t>
  </si>
  <si>
    <t xml:space="preserve">Replacing and Improvements of damaged slabs, kerb stones and restoring of footpath, drain and shoulder drain in ward no. 152 </t>
  </si>
  <si>
    <t>N Santosh</t>
  </si>
  <si>
    <t>P2415</t>
  </si>
  <si>
    <t>Reserve fund for TandF Committee</t>
  </si>
  <si>
    <t>November</t>
  </si>
  <si>
    <t>152-17-000053</t>
  </si>
  <si>
    <t>Construction of Sheltar and Power Conection For Shredder in tavarekere Park (Kuvempu)</t>
  </si>
  <si>
    <t>B.K.Jagadish</t>
  </si>
  <si>
    <t>P3158</t>
  </si>
  <si>
    <t>SIP Infrastructure Project works</t>
  </si>
  <si>
    <t>ddo422</t>
  </si>
  <si>
    <t xml:space="preserve"> Executive Engineer Project - South Zone</t>
  </si>
  <si>
    <t>152-17-000052</t>
  </si>
  <si>
    <t>Purchase of Shredder in tavarekere Park (Kuvempu)</t>
  </si>
  <si>
    <t>M/s Vignesh Enterprises</t>
  </si>
  <si>
    <t>December</t>
  </si>
  <si>
    <t>152-19-000025</t>
  </si>
  <si>
    <t>Asphalting and concreting to bhovi colony and surrounding area in ward no 152 S.G Palya</t>
  </si>
  <si>
    <t>152-19-000028</t>
  </si>
  <si>
    <t>Improvements to roads in Jogi colony and surroundings areas in ward no 152 S.G Palya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</si>
</sst>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workbookViewId="0">
      <selection activeCell="E4" sqref="E4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4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4845</v>
      </c>
      <c r="B2" s="5" t="s">
        <v>28</v>
      </c>
      <c r="C2" s="6">
        <v>43566</v>
      </c>
      <c r="D2" s="7">
        <v>152</v>
      </c>
      <c r="E2" s="8" t="s">
        <v>57</v>
      </c>
      <c r="F2" s="7" t="s">
        <v>58</v>
      </c>
      <c r="G2" s="8" t="s">
        <v>59</v>
      </c>
      <c r="H2" s="7" t="str">
        <f>"00046."</f>
        <v>00046.</v>
      </c>
      <c r="I2" s="6">
        <v>42916</v>
      </c>
      <c r="J2" s="7" t="str">
        <f>"000071"</f>
        <v>000071</v>
      </c>
      <c r="K2" s="6">
        <v>42915</v>
      </c>
      <c r="L2" s="7" t="str">
        <f>"000181"</f>
        <v>000181</v>
      </c>
      <c r="M2" s="6">
        <v>42916</v>
      </c>
      <c r="N2" s="7">
        <v>17</v>
      </c>
      <c r="O2" s="7" t="str">
        <f>"000132"</f>
        <v>000132</v>
      </c>
      <c r="P2" s="6">
        <v>43563</v>
      </c>
      <c r="Q2" s="9">
        <v>1.9236</v>
      </c>
      <c r="R2" s="9">
        <v>0.21353</v>
      </c>
      <c r="S2" s="9">
        <v>1.71007</v>
      </c>
      <c r="T2" s="7">
        <v>12</v>
      </c>
      <c r="U2" s="6">
        <v>43566</v>
      </c>
      <c r="V2" s="7">
        <v>9900084319</v>
      </c>
      <c r="W2" s="8" t="s">
        <v>60</v>
      </c>
      <c r="X2" s="7" t="s">
        <v>61</v>
      </c>
      <c r="Y2" s="8" t="s">
        <v>62</v>
      </c>
      <c r="Z2" s="7" t="s">
        <v>54</v>
      </c>
      <c r="AA2" s="8" t="s">
        <v>55</v>
      </c>
      <c r="AB2" s="9">
        <f t="shared" ref="AB2:AB9" si="0">Q2/100</f>
        <v>1.9236E-2</v>
      </c>
    </row>
    <row r="3" spans="1:28" x14ac:dyDescent="0.35">
      <c r="A3" s="4">
        <v>4846</v>
      </c>
      <c r="B3" s="5" t="s">
        <v>32</v>
      </c>
      <c r="C3" s="6">
        <v>43591</v>
      </c>
      <c r="D3" s="7">
        <v>152</v>
      </c>
      <c r="E3" s="8" t="s">
        <v>57</v>
      </c>
      <c r="F3" s="7" t="s">
        <v>63</v>
      </c>
      <c r="G3" s="8" t="s">
        <v>64</v>
      </c>
      <c r="H3" s="7" t="str">
        <f>"000028"</f>
        <v>000028</v>
      </c>
      <c r="I3" s="6">
        <v>42944</v>
      </c>
      <c r="J3" s="7" t="str">
        <f>"000026"</f>
        <v>000026</v>
      </c>
      <c r="K3" s="6">
        <v>42949</v>
      </c>
      <c r="L3" s="7" t="str">
        <f>"000041"</f>
        <v>000041</v>
      </c>
      <c r="M3" s="6">
        <v>42950</v>
      </c>
      <c r="N3" s="7">
        <v>17</v>
      </c>
      <c r="O3" s="7" t="str">
        <f>"001280"</f>
        <v>001280</v>
      </c>
      <c r="P3" s="6">
        <v>43587</v>
      </c>
      <c r="Q3" s="9">
        <v>2.8020399999999999</v>
      </c>
      <c r="R3" s="9">
        <v>0.31102000000000002</v>
      </c>
      <c r="S3" s="9">
        <v>2.4910199999999998</v>
      </c>
      <c r="T3" s="7">
        <v>37</v>
      </c>
      <c r="U3" s="6">
        <v>43591</v>
      </c>
      <c r="V3" s="7">
        <v>9980323415</v>
      </c>
      <c r="W3" s="8" t="s">
        <v>49</v>
      </c>
      <c r="X3" s="7" t="s">
        <v>30</v>
      </c>
      <c r="Y3" s="8" t="s">
        <v>31</v>
      </c>
      <c r="Z3" s="7" t="s">
        <v>54</v>
      </c>
      <c r="AA3" s="8" t="s">
        <v>55</v>
      </c>
      <c r="AB3" s="9">
        <f t="shared" si="0"/>
        <v>2.8020399999999997E-2</v>
      </c>
    </row>
    <row r="4" spans="1:28" x14ac:dyDescent="0.35">
      <c r="A4" s="4">
        <v>4847</v>
      </c>
      <c r="B4" s="5" t="s">
        <v>32</v>
      </c>
      <c r="C4" s="6">
        <v>43600</v>
      </c>
      <c r="D4" s="7">
        <v>152</v>
      </c>
      <c r="E4" s="8" t="s">
        <v>57</v>
      </c>
      <c r="F4" s="7" t="s">
        <v>65</v>
      </c>
      <c r="G4" s="8" t="s">
        <v>66</v>
      </c>
      <c r="H4" s="7" t="str">
        <f>"000374"</f>
        <v>000374</v>
      </c>
      <c r="I4" s="6">
        <v>43468</v>
      </c>
      <c r="J4" s="7" t="str">
        <f>"000002"</f>
        <v>000002</v>
      </c>
      <c r="K4" s="6">
        <v>43560</v>
      </c>
      <c r="L4" s="7" t="str">
        <f>"000003"</f>
        <v>000003</v>
      </c>
      <c r="M4" s="6">
        <v>43560</v>
      </c>
      <c r="N4" s="7">
        <v>18</v>
      </c>
      <c r="O4" s="7" t="str">
        <f>"001578"</f>
        <v>001578</v>
      </c>
      <c r="P4" s="6">
        <v>43600</v>
      </c>
      <c r="Q4" s="9">
        <v>33.931080000000001</v>
      </c>
      <c r="R4" s="9">
        <v>1.65845</v>
      </c>
      <c r="S4" s="9">
        <v>32.272629999999999</v>
      </c>
      <c r="T4" s="7">
        <v>46</v>
      </c>
      <c r="U4" s="6">
        <v>43600</v>
      </c>
      <c r="V4" s="7">
        <v>9845205942</v>
      </c>
      <c r="W4" s="8" t="s">
        <v>67</v>
      </c>
      <c r="X4" s="7" t="s">
        <v>33</v>
      </c>
      <c r="Y4" s="8" t="s">
        <v>34</v>
      </c>
      <c r="Z4" s="7" t="s">
        <v>54</v>
      </c>
      <c r="AA4" s="8" t="s">
        <v>55</v>
      </c>
      <c r="AB4" s="9">
        <f t="shared" si="0"/>
        <v>0.33931080000000002</v>
      </c>
    </row>
    <row r="5" spans="1:28" x14ac:dyDescent="0.35">
      <c r="A5" s="4">
        <v>4848</v>
      </c>
      <c r="B5" s="5" t="s">
        <v>32</v>
      </c>
      <c r="C5" s="6">
        <v>43600</v>
      </c>
      <c r="D5" s="7">
        <v>152</v>
      </c>
      <c r="E5" s="8" t="s">
        <v>57</v>
      </c>
      <c r="F5" s="7" t="s">
        <v>68</v>
      </c>
      <c r="G5" s="8" t="s">
        <v>69</v>
      </c>
      <c r="H5" s="7" t="str">
        <f>"000278"</f>
        <v>000278</v>
      </c>
      <c r="I5" s="6">
        <v>43393</v>
      </c>
      <c r="J5" s="7" t="str">
        <f>"000121"</f>
        <v>000121</v>
      </c>
      <c r="K5" s="6">
        <v>43541</v>
      </c>
      <c r="L5" s="7" t="str">
        <f>"000008"</f>
        <v>000008</v>
      </c>
      <c r="M5" s="6">
        <v>43560</v>
      </c>
      <c r="N5" s="7">
        <v>18</v>
      </c>
      <c r="O5" s="7" t="str">
        <f>"001582"</f>
        <v>001582</v>
      </c>
      <c r="P5" s="6">
        <v>43600</v>
      </c>
      <c r="Q5" s="9">
        <v>4.1994999999999996</v>
      </c>
      <c r="R5" s="9">
        <v>0.41313</v>
      </c>
      <c r="S5" s="9">
        <v>3.7863699999999998</v>
      </c>
      <c r="T5" s="7">
        <v>46</v>
      </c>
      <c r="U5" s="6">
        <v>43600</v>
      </c>
      <c r="V5" s="7">
        <v>9513111116</v>
      </c>
      <c r="W5" s="8" t="s">
        <v>70</v>
      </c>
      <c r="X5" s="7" t="s">
        <v>39</v>
      </c>
      <c r="Y5" s="8" t="s">
        <v>40</v>
      </c>
      <c r="Z5" s="7" t="s">
        <v>54</v>
      </c>
      <c r="AA5" s="8" t="s">
        <v>55</v>
      </c>
      <c r="AB5" s="9">
        <f t="shared" si="0"/>
        <v>4.1994999999999998E-2</v>
      </c>
    </row>
    <row r="6" spans="1:28" x14ac:dyDescent="0.35">
      <c r="A6" s="4">
        <v>4849</v>
      </c>
      <c r="B6" s="5" t="s">
        <v>32</v>
      </c>
      <c r="C6" s="6">
        <v>43600</v>
      </c>
      <c r="D6" s="7">
        <v>152</v>
      </c>
      <c r="E6" s="8" t="s">
        <v>57</v>
      </c>
      <c r="F6" s="7" t="s">
        <v>71</v>
      </c>
      <c r="G6" s="8" t="s">
        <v>72</v>
      </c>
      <c r="H6" s="7" t="str">
        <f>"000279"</f>
        <v>000279</v>
      </c>
      <c r="I6" s="6">
        <v>43393</v>
      </c>
      <c r="J6" s="7" t="str">
        <f>"000122"</f>
        <v>000122</v>
      </c>
      <c r="K6" s="6">
        <v>43541</v>
      </c>
      <c r="L6" s="7" t="str">
        <f>"000009"</f>
        <v>000009</v>
      </c>
      <c r="M6" s="6">
        <v>43560</v>
      </c>
      <c r="N6" s="7">
        <v>18</v>
      </c>
      <c r="O6" s="7" t="str">
        <f>"001583"</f>
        <v>001583</v>
      </c>
      <c r="P6" s="6">
        <v>43600</v>
      </c>
      <c r="Q6" s="9">
        <v>4.0174799999999999</v>
      </c>
      <c r="R6" s="9">
        <v>0.38696000000000003</v>
      </c>
      <c r="S6" s="9">
        <v>3.6305200000000002</v>
      </c>
      <c r="T6" s="7">
        <v>46</v>
      </c>
      <c r="U6" s="6">
        <v>43600</v>
      </c>
      <c r="V6" s="7">
        <v>9513111116</v>
      </c>
      <c r="W6" s="8" t="s">
        <v>70</v>
      </c>
      <c r="X6" s="7" t="s">
        <v>41</v>
      </c>
      <c r="Y6" s="8" t="s">
        <v>42</v>
      </c>
      <c r="Z6" s="7" t="s">
        <v>54</v>
      </c>
      <c r="AA6" s="8" t="s">
        <v>55</v>
      </c>
      <c r="AB6" s="9">
        <f t="shared" si="0"/>
        <v>4.0174799999999997E-2</v>
      </c>
    </row>
    <row r="7" spans="1:28" x14ac:dyDescent="0.35">
      <c r="A7" s="4">
        <v>4850</v>
      </c>
      <c r="B7" s="5" t="s">
        <v>32</v>
      </c>
      <c r="C7" s="6">
        <v>43600</v>
      </c>
      <c r="D7" s="7">
        <v>152</v>
      </c>
      <c r="E7" s="8" t="s">
        <v>57</v>
      </c>
      <c r="F7" s="7" t="s">
        <v>73</v>
      </c>
      <c r="G7" s="8" t="s">
        <v>74</v>
      </c>
      <c r="H7" s="7" t="str">
        <f>"000277"</f>
        <v>000277</v>
      </c>
      <c r="I7" s="6">
        <v>43393</v>
      </c>
      <c r="J7" s="7" t="str">
        <f>"000120"</f>
        <v>000120</v>
      </c>
      <c r="K7" s="6">
        <v>43541</v>
      </c>
      <c r="L7" s="7" t="str">
        <f>"000010"</f>
        <v>000010</v>
      </c>
      <c r="M7" s="6">
        <v>43560</v>
      </c>
      <c r="N7" s="7">
        <v>18</v>
      </c>
      <c r="O7" s="7" t="str">
        <f>"001584"</f>
        <v>001584</v>
      </c>
      <c r="P7" s="6">
        <v>43600</v>
      </c>
      <c r="Q7" s="9">
        <v>4.4774700000000003</v>
      </c>
      <c r="R7" s="9">
        <v>0.42782999999999999</v>
      </c>
      <c r="S7" s="9">
        <v>4.0496400000000001</v>
      </c>
      <c r="T7" s="7">
        <v>46</v>
      </c>
      <c r="U7" s="6">
        <v>43600</v>
      </c>
      <c r="V7" s="7">
        <v>9513111116</v>
      </c>
      <c r="W7" s="8" t="s">
        <v>70</v>
      </c>
      <c r="X7" s="7" t="s">
        <v>37</v>
      </c>
      <c r="Y7" s="8" t="s">
        <v>38</v>
      </c>
      <c r="Z7" s="7" t="s">
        <v>54</v>
      </c>
      <c r="AA7" s="8" t="s">
        <v>55</v>
      </c>
      <c r="AB7" s="9">
        <f t="shared" si="0"/>
        <v>4.4774700000000001E-2</v>
      </c>
    </row>
    <row r="8" spans="1:28" x14ac:dyDescent="0.35">
      <c r="A8" s="4">
        <v>4851</v>
      </c>
      <c r="B8" s="5" t="s">
        <v>32</v>
      </c>
      <c r="C8" s="6">
        <v>43600</v>
      </c>
      <c r="D8" s="7">
        <v>152</v>
      </c>
      <c r="E8" s="8" t="s">
        <v>57</v>
      </c>
      <c r="F8" s="7" t="s">
        <v>75</v>
      </c>
      <c r="G8" s="8" t="s">
        <v>76</v>
      </c>
      <c r="H8" s="7" t="str">
        <f>"000006"</f>
        <v>000006</v>
      </c>
      <c r="I8" s="6">
        <v>43510</v>
      </c>
      <c r="J8" s="7" t="str">
        <f>"000023"</f>
        <v>000023</v>
      </c>
      <c r="K8" s="6">
        <v>43533</v>
      </c>
      <c r="L8" s="7" t="str">
        <f>"000295"</f>
        <v>000295</v>
      </c>
      <c r="M8" s="6">
        <v>43535</v>
      </c>
      <c r="N8" s="7">
        <v>18</v>
      </c>
      <c r="O8" s="7" t="str">
        <f>"001586"</f>
        <v>001586</v>
      </c>
      <c r="P8" s="6">
        <v>43600</v>
      </c>
      <c r="Q8" s="9">
        <v>9.8368199999999995</v>
      </c>
      <c r="R8" s="9">
        <v>0.97355999999999998</v>
      </c>
      <c r="S8" s="9">
        <v>8.8632600000000004</v>
      </c>
      <c r="T8" s="7">
        <v>46</v>
      </c>
      <c r="U8" s="6">
        <v>43600</v>
      </c>
      <c r="V8" s="7">
        <v>9986697126</v>
      </c>
      <c r="W8" s="8" t="s">
        <v>50</v>
      </c>
      <c r="X8" s="7" t="s">
        <v>52</v>
      </c>
      <c r="Y8" s="8" t="s">
        <v>53</v>
      </c>
      <c r="Z8" s="7" t="s">
        <v>46</v>
      </c>
      <c r="AA8" s="8" t="s">
        <v>47</v>
      </c>
      <c r="AB8" s="9">
        <f t="shared" si="0"/>
        <v>9.8368199999999989E-2</v>
      </c>
    </row>
    <row r="9" spans="1:28" x14ac:dyDescent="0.35">
      <c r="A9" s="4">
        <v>4852</v>
      </c>
      <c r="B9" s="5" t="s">
        <v>32</v>
      </c>
      <c r="C9" s="6">
        <v>43610</v>
      </c>
      <c r="D9" s="7">
        <v>152</v>
      </c>
      <c r="E9" s="8" t="s">
        <v>57</v>
      </c>
      <c r="F9" s="7" t="s">
        <v>77</v>
      </c>
      <c r="G9" s="8" t="s">
        <v>78</v>
      </c>
      <c r="H9" s="7" t="str">
        <f>"000306"</f>
        <v>000306</v>
      </c>
      <c r="I9" s="6">
        <v>43426</v>
      </c>
      <c r="J9" s="7" t="str">
        <f>"000009"</f>
        <v>000009</v>
      </c>
      <c r="K9" s="6">
        <v>43578</v>
      </c>
      <c r="L9" s="7" t="str">
        <f>"000020"</f>
        <v>000020</v>
      </c>
      <c r="M9" s="6">
        <v>43579</v>
      </c>
      <c r="N9" s="7">
        <v>18</v>
      </c>
      <c r="O9" s="7" t="str">
        <f>"001853"</f>
        <v>001853</v>
      </c>
      <c r="P9" s="6">
        <v>43606</v>
      </c>
      <c r="Q9" s="9">
        <v>42.526449999999997</v>
      </c>
      <c r="R9" s="9">
        <v>1.95244</v>
      </c>
      <c r="S9" s="9">
        <v>40.574010000000001</v>
      </c>
      <c r="T9" s="7">
        <v>58</v>
      </c>
      <c r="U9" s="6">
        <v>43610</v>
      </c>
      <c r="V9" s="7">
        <v>9845290968</v>
      </c>
      <c r="W9" s="8" t="s">
        <v>79</v>
      </c>
      <c r="X9" s="7" t="s">
        <v>33</v>
      </c>
      <c r="Y9" s="8" t="s">
        <v>34</v>
      </c>
      <c r="Z9" s="7" t="s">
        <v>54</v>
      </c>
      <c r="AA9" s="8" t="s">
        <v>55</v>
      </c>
      <c r="AB9" s="9">
        <f t="shared" si="0"/>
        <v>0.42526449999999999</v>
      </c>
    </row>
    <row r="10" spans="1:28" x14ac:dyDescent="0.35">
      <c r="A10" s="4">
        <v>4853</v>
      </c>
      <c r="B10" s="5" t="s">
        <v>29</v>
      </c>
      <c r="C10" s="6">
        <v>43623</v>
      </c>
      <c r="D10" s="7">
        <v>152</v>
      </c>
      <c r="E10" s="8" t="s">
        <v>57</v>
      </c>
      <c r="F10" s="7" t="s">
        <v>80</v>
      </c>
      <c r="G10" s="8" t="s">
        <v>81</v>
      </c>
      <c r="H10" s="7" t="str">
        <f>"000080"</f>
        <v>000080</v>
      </c>
      <c r="I10" s="6">
        <v>42825</v>
      </c>
      <c r="J10" s="7" t="str">
        <f>"000188"</f>
        <v>000188</v>
      </c>
      <c r="K10" s="6">
        <v>42819</v>
      </c>
      <c r="L10" s="7" t="str">
        <f>"000407"</f>
        <v>000407</v>
      </c>
      <c r="M10" s="6">
        <v>42825</v>
      </c>
      <c r="N10" s="7">
        <v>15</v>
      </c>
      <c r="O10" s="7" t="str">
        <f>"002489"</f>
        <v>002489</v>
      </c>
      <c r="P10" s="6">
        <v>43622</v>
      </c>
      <c r="Q10" s="9">
        <v>18.9499</v>
      </c>
      <c r="R10" s="9">
        <v>2.2534000000000001</v>
      </c>
      <c r="S10" s="9">
        <v>16.6965</v>
      </c>
      <c r="T10" s="7">
        <v>72</v>
      </c>
      <c r="U10" s="6">
        <v>43623</v>
      </c>
      <c r="V10" s="7">
        <v>9448050166</v>
      </c>
      <c r="W10" s="8" t="s">
        <v>56</v>
      </c>
      <c r="X10" s="7" t="s">
        <v>30</v>
      </c>
      <c r="Y10" s="8" t="s">
        <v>31</v>
      </c>
      <c r="Z10" s="7" t="s">
        <v>54</v>
      </c>
      <c r="AA10" s="8" t="s">
        <v>55</v>
      </c>
      <c r="AB10" s="9">
        <v>0.189499</v>
      </c>
    </row>
    <row r="11" spans="1:28" x14ac:dyDescent="0.35">
      <c r="A11" s="4">
        <v>4854</v>
      </c>
      <c r="B11" s="5" t="s">
        <v>29</v>
      </c>
      <c r="C11" s="6">
        <v>43628</v>
      </c>
      <c r="D11" s="7">
        <v>152</v>
      </c>
      <c r="E11" s="8" t="s">
        <v>57</v>
      </c>
      <c r="F11" s="7" t="s">
        <v>82</v>
      </c>
      <c r="G11" s="8" t="s">
        <v>83</v>
      </c>
      <c r="H11" s="7" t="str">
        <f>"000343"</f>
        <v>000343</v>
      </c>
      <c r="I11" s="6">
        <v>43449</v>
      </c>
      <c r="J11" s="7" t="str">
        <f>"000125"</f>
        <v>000125</v>
      </c>
      <c r="K11" s="6">
        <v>43543</v>
      </c>
      <c r="L11" s="7" t="str">
        <f>"000258"</f>
        <v>000258</v>
      </c>
      <c r="M11" s="6">
        <v>43554</v>
      </c>
      <c r="N11" s="7">
        <v>19</v>
      </c>
      <c r="O11" s="7" t="str">
        <f>"002394"</f>
        <v>002394</v>
      </c>
      <c r="P11" s="6">
        <v>43619</v>
      </c>
      <c r="Q11" s="9">
        <v>14.44997</v>
      </c>
      <c r="R11" s="9">
        <v>1.2614300000000001</v>
      </c>
      <c r="S11" s="9">
        <v>13.18854</v>
      </c>
      <c r="T11" s="7">
        <v>77</v>
      </c>
      <c r="U11" s="6">
        <v>43628</v>
      </c>
      <c r="V11" s="7">
        <v>9964723456</v>
      </c>
      <c r="W11" s="8" t="s">
        <v>51</v>
      </c>
      <c r="X11" s="7" t="s">
        <v>43</v>
      </c>
      <c r="Y11" s="8" t="s">
        <v>44</v>
      </c>
      <c r="Z11" s="7" t="s">
        <v>54</v>
      </c>
      <c r="AA11" s="8" t="s">
        <v>55</v>
      </c>
      <c r="AB11" s="9">
        <v>0.14449970000000001</v>
      </c>
    </row>
    <row r="12" spans="1:28" x14ac:dyDescent="0.35">
      <c r="A12" s="4">
        <v>4855</v>
      </c>
      <c r="B12" s="5" t="s">
        <v>29</v>
      </c>
      <c r="C12" s="6">
        <v>43628</v>
      </c>
      <c r="D12" s="7">
        <v>152</v>
      </c>
      <c r="E12" s="8" t="s">
        <v>57</v>
      </c>
      <c r="F12" s="7" t="s">
        <v>84</v>
      </c>
      <c r="G12" s="8" t="s">
        <v>85</v>
      </c>
      <c r="H12" s="7" t="str">
        <f>"000342"</f>
        <v>000342</v>
      </c>
      <c r="I12" s="6">
        <v>43449</v>
      </c>
      <c r="J12" s="7" t="str">
        <f>"000126"</f>
        <v>000126</v>
      </c>
      <c r="K12" s="6">
        <v>43543</v>
      </c>
      <c r="L12" s="7" t="str">
        <f>"000259"</f>
        <v>000259</v>
      </c>
      <c r="M12" s="6">
        <v>43554</v>
      </c>
      <c r="N12" s="7">
        <v>19</v>
      </c>
      <c r="O12" s="7" t="str">
        <f>"002395"</f>
        <v>002395</v>
      </c>
      <c r="P12" s="6">
        <v>43619</v>
      </c>
      <c r="Q12" s="9">
        <v>18.674489999999999</v>
      </c>
      <c r="R12" s="9">
        <v>1.6214500000000001</v>
      </c>
      <c r="S12" s="9">
        <v>17.053039999999999</v>
      </c>
      <c r="T12" s="7">
        <v>77</v>
      </c>
      <c r="U12" s="6">
        <v>43628</v>
      </c>
      <c r="V12" s="7">
        <v>9964723456</v>
      </c>
      <c r="W12" s="8" t="s">
        <v>51</v>
      </c>
      <c r="X12" s="7" t="s">
        <v>43</v>
      </c>
      <c r="Y12" s="8" t="s">
        <v>44</v>
      </c>
      <c r="Z12" s="7" t="s">
        <v>54</v>
      </c>
      <c r="AA12" s="8" t="s">
        <v>55</v>
      </c>
      <c r="AB12" s="9">
        <v>0.18674489999999999</v>
      </c>
    </row>
    <row r="13" spans="1:28" x14ac:dyDescent="0.35">
      <c r="A13" s="4">
        <v>4856</v>
      </c>
      <c r="B13" s="5" t="s">
        <v>29</v>
      </c>
      <c r="C13" s="6">
        <v>43629</v>
      </c>
      <c r="D13" s="7">
        <v>152</v>
      </c>
      <c r="E13" s="8" t="s">
        <v>57</v>
      </c>
      <c r="F13" s="7" t="s">
        <v>86</v>
      </c>
      <c r="G13" s="8" t="s">
        <v>87</v>
      </c>
      <c r="H13" s="7" t="str">
        <f>"000483"</f>
        <v>000483</v>
      </c>
      <c r="I13" s="6">
        <v>43525</v>
      </c>
      <c r="J13" s="7" t="str">
        <f>"000020"</f>
        <v>000020</v>
      </c>
      <c r="K13" s="6">
        <v>43606</v>
      </c>
      <c r="L13" s="7" t="str">
        <f>"000038"</f>
        <v>000038</v>
      </c>
      <c r="M13" s="6">
        <v>43610</v>
      </c>
      <c r="N13" s="7">
        <v>19</v>
      </c>
      <c r="O13" s="7" t="str">
        <f>"002548"</f>
        <v>002548</v>
      </c>
      <c r="P13" s="6">
        <v>43623</v>
      </c>
      <c r="Q13" s="9">
        <v>33.574739999999998</v>
      </c>
      <c r="R13" s="9">
        <v>3.8648699999999998</v>
      </c>
      <c r="S13" s="9">
        <v>29.709869999999999</v>
      </c>
      <c r="T13" s="7">
        <v>81</v>
      </c>
      <c r="U13" s="6">
        <v>43629</v>
      </c>
      <c r="V13" s="7">
        <v>0</v>
      </c>
      <c r="W13" s="8" t="s">
        <v>45</v>
      </c>
      <c r="X13" s="7" t="s">
        <v>35</v>
      </c>
      <c r="Y13" s="8" t="s">
        <v>36</v>
      </c>
      <c r="Z13" s="7" t="s">
        <v>54</v>
      </c>
      <c r="AA13" s="8" t="s">
        <v>55</v>
      </c>
      <c r="AB13" s="9">
        <v>0.33574739999999997</v>
      </c>
    </row>
    <row r="14" spans="1:28" x14ac:dyDescent="0.35">
      <c r="A14" s="4">
        <v>4857</v>
      </c>
      <c r="B14" s="5" t="s">
        <v>29</v>
      </c>
      <c r="C14" s="6">
        <v>43629</v>
      </c>
      <c r="D14" s="7">
        <v>152</v>
      </c>
      <c r="E14" s="8" t="s">
        <v>57</v>
      </c>
      <c r="F14" s="7" t="s">
        <v>88</v>
      </c>
      <c r="G14" s="8" t="s">
        <v>89</v>
      </c>
      <c r="H14" s="7" t="str">
        <f>"000485"</f>
        <v>000485</v>
      </c>
      <c r="I14" s="6">
        <v>43525</v>
      </c>
      <c r="J14" s="7" t="str">
        <f>"000019"</f>
        <v>000019</v>
      </c>
      <c r="K14" s="6">
        <v>43606</v>
      </c>
      <c r="L14" s="7" t="str">
        <f>"000037"</f>
        <v>000037</v>
      </c>
      <c r="M14" s="6">
        <v>43609</v>
      </c>
      <c r="N14" s="7">
        <v>19</v>
      </c>
      <c r="O14" s="7" t="str">
        <f>"002549"</f>
        <v>002549</v>
      </c>
      <c r="P14" s="6">
        <v>43623</v>
      </c>
      <c r="Q14" s="9">
        <v>34.497059999999998</v>
      </c>
      <c r="R14" s="9">
        <v>3.9833500000000002</v>
      </c>
      <c r="S14" s="9">
        <v>30.51371</v>
      </c>
      <c r="T14" s="7">
        <v>81</v>
      </c>
      <c r="U14" s="6">
        <v>43629</v>
      </c>
      <c r="V14" s="7">
        <v>0</v>
      </c>
      <c r="W14" s="8" t="s">
        <v>45</v>
      </c>
      <c r="X14" s="7" t="s">
        <v>35</v>
      </c>
      <c r="Y14" s="8" t="s">
        <v>36</v>
      </c>
      <c r="Z14" s="7" t="s">
        <v>54</v>
      </c>
      <c r="AA14" s="8" t="s">
        <v>55</v>
      </c>
      <c r="AB14" s="9">
        <v>0.34497059999999996</v>
      </c>
    </row>
    <row r="15" spans="1:28" x14ac:dyDescent="0.35">
      <c r="A15" s="4">
        <v>4858</v>
      </c>
      <c r="B15" s="5" t="s">
        <v>29</v>
      </c>
      <c r="C15" s="6">
        <v>43633</v>
      </c>
      <c r="D15" s="7">
        <v>152</v>
      </c>
      <c r="E15" s="8" t="s">
        <v>57</v>
      </c>
      <c r="F15" s="7" t="s">
        <v>90</v>
      </c>
      <c r="G15" s="8" t="s">
        <v>91</v>
      </c>
      <c r="H15" s="7" t="str">
        <f>"000502"</f>
        <v>000502</v>
      </c>
      <c r="I15" s="6">
        <v>43532</v>
      </c>
      <c r="J15" s="7" t="str">
        <f>"000018"</f>
        <v>000018</v>
      </c>
      <c r="K15" s="6">
        <v>43606</v>
      </c>
      <c r="L15" s="7" t="str">
        <f>"000034"</f>
        <v>000034</v>
      </c>
      <c r="M15" s="6">
        <v>43606</v>
      </c>
      <c r="N15" s="7">
        <v>18</v>
      </c>
      <c r="O15" s="7" t="str">
        <f>"002698"</f>
        <v>002698</v>
      </c>
      <c r="P15" s="6">
        <v>43629</v>
      </c>
      <c r="Q15" s="9">
        <v>43.710720000000002</v>
      </c>
      <c r="R15" s="9">
        <v>5.2439499999999999</v>
      </c>
      <c r="S15" s="9">
        <v>38.466769999999997</v>
      </c>
      <c r="T15" s="7">
        <v>83</v>
      </c>
      <c r="U15" s="6">
        <v>43633</v>
      </c>
      <c r="V15" s="7">
        <v>9964723456</v>
      </c>
      <c r="W15" s="8" t="s">
        <v>48</v>
      </c>
      <c r="X15" s="7" t="s">
        <v>33</v>
      </c>
      <c r="Y15" s="8" t="s">
        <v>34</v>
      </c>
      <c r="Z15" s="7" t="s">
        <v>54</v>
      </c>
      <c r="AA15" s="8" t="s">
        <v>55</v>
      </c>
      <c r="AB15" s="9">
        <v>0.43710720000000003</v>
      </c>
    </row>
    <row r="16" spans="1:28" x14ac:dyDescent="0.35">
      <c r="A16" s="4">
        <v>4859</v>
      </c>
      <c r="B16" s="5" t="s">
        <v>29</v>
      </c>
      <c r="C16" s="6">
        <v>43636</v>
      </c>
      <c r="D16" s="7">
        <v>152</v>
      </c>
      <c r="E16" s="8" t="s">
        <v>57</v>
      </c>
      <c r="F16" s="7" t="s">
        <v>92</v>
      </c>
      <c r="G16" s="8" t="s">
        <v>93</v>
      </c>
      <c r="H16" s="7" t="str">
        <f>"000243"</f>
        <v>000243</v>
      </c>
      <c r="I16" s="6">
        <v>43354</v>
      </c>
      <c r="J16" s="7" t="str">
        <f>"000060"</f>
        <v>000060</v>
      </c>
      <c r="K16" s="6">
        <v>43372</v>
      </c>
      <c r="L16" s="7" t="str">
        <f>"000216"</f>
        <v>000216</v>
      </c>
      <c r="M16" s="6">
        <v>43498</v>
      </c>
      <c r="N16" s="7">
        <v>16</v>
      </c>
      <c r="O16" s="7" t="str">
        <f>"002819"</f>
        <v>002819</v>
      </c>
      <c r="P16" s="6">
        <v>43633</v>
      </c>
      <c r="Q16" s="9">
        <v>5.9690099999999999</v>
      </c>
      <c r="R16" s="9">
        <v>0.58037000000000005</v>
      </c>
      <c r="S16" s="9">
        <v>5.3886399999999997</v>
      </c>
      <c r="T16" s="7">
        <v>90</v>
      </c>
      <c r="U16" s="6">
        <v>43636</v>
      </c>
      <c r="V16" s="7">
        <v>7204636362</v>
      </c>
      <c r="W16" s="8" t="s">
        <v>94</v>
      </c>
      <c r="X16" s="7" t="s">
        <v>43</v>
      </c>
      <c r="Y16" s="8" t="s">
        <v>44</v>
      </c>
      <c r="Z16" s="7" t="s">
        <v>54</v>
      </c>
      <c r="AA16" s="8" t="s">
        <v>55</v>
      </c>
      <c r="AB16" s="9">
        <v>5.9690099999999996E-2</v>
      </c>
    </row>
    <row r="17" spans="1:28" x14ac:dyDescent="0.35">
      <c r="A17" s="4">
        <v>4860</v>
      </c>
      <c r="B17" s="5" t="s">
        <v>95</v>
      </c>
      <c r="C17" s="6">
        <v>43647</v>
      </c>
      <c r="D17" s="7">
        <v>152</v>
      </c>
      <c r="E17" s="8" t="s">
        <v>57</v>
      </c>
      <c r="F17" s="7" t="s">
        <v>96</v>
      </c>
      <c r="G17" s="10" t="s">
        <v>97</v>
      </c>
      <c r="H17" s="7" t="str">
        <f>"000078"</f>
        <v>000078</v>
      </c>
      <c r="I17" s="6">
        <v>43062</v>
      </c>
      <c r="J17" s="7" t="str">
        <f>"000057"</f>
        <v>000057</v>
      </c>
      <c r="K17" s="6">
        <v>43103</v>
      </c>
      <c r="L17" s="7" t="str">
        <f>"000124"</f>
        <v>000124</v>
      </c>
      <c r="M17" s="6">
        <v>43105</v>
      </c>
      <c r="N17" s="7">
        <v>17</v>
      </c>
      <c r="O17" s="7" t="str">
        <f>"003014"</f>
        <v>003014</v>
      </c>
      <c r="P17" s="6">
        <v>43640</v>
      </c>
      <c r="Q17" s="11">
        <v>23.262869999999999</v>
      </c>
      <c r="R17" s="11">
        <v>1.8016700000000001</v>
      </c>
      <c r="S17" s="11">
        <v>21.461200000000002</v>
      </c>
      <c r="T17" s="7">
        <v>96</v>
      </c>
      <c r="U17" s="6">
        <v>43647</v>
      </c>
      <c r="V17" s="7">
        <v>9901698462</v>
      </c>
      <c r="W17" s="10" t="s">
        <v>98</v>
      </c>
      <c r="X17" s="7" t="s">
        <v>99</v>
      </c>
      <c r="Y17" s="10" t="s">
        <v>100</v>
      </c>
      <c r="Z17" s="7" t="s">
        <v>54</v>
      </c>
      <c r="AA17" s="10" t="s">
        <v>55</v>
      </c>
      <c r="AB17" s="11">
        <f t="shared" ref="AB17:AB22" si="1">Q17/100</f>
        <v>0.23262869999999999</v>
      </c>
    </row>
    <row r="18" spans="1:28" x14ac:dyDescent="0.35">
      <c r="A18" s="4">
        <v>4861</v>
      </c>
      <c r="B18" s="5" t="s">
        <v>101</v>
      </c>
      <c r="C18" s="6">
        <v>43696</v>
      </c>
      <c r="D18" s="7">
        <v>152</v>
      </c>
      <c r="E18" s="8" t="s">
        <v>57</v>
      </c>
      <c r="F18" s="7" t="s">
        <v>102</v>
      </c>
      <c r="G18" s="10" t="s">
        <v>103</v>
      </c>
      <c r="H18" s="7" t="str">
        <f>"000089"</f>
        <v>000089</v>
      </c>
      <c r="I18" s="6">
        <v>43066</v>
      </c>
      <c r="J18" s="7" t="str">
        <f>"000090"</f>
        <v>000090</v>
      </c>
      <c r="K18" s="6">
        <v>43179</v>
      </c>
      <c r="L18" s="7" t="str">
        <f>"000179"</f>
        <v>000179</v>
      </c>
      <c r="M18" s="6">
        <v>43182</v>
      </c>
      <c r="N18" s="7">
        <v>17</v>
      </c>
      <c r="O18" s="7" t="str">
        <f>"004476"</f>
        <v>004476</v>
      </c>
      <c r="P18" s="6">
        <v>43691</v>
      </c>
      <c r="Q18" s="11">
        <v>34.814570000000003</v>
      </c>
      <c r="R18" s="11">
        <v>2.8218200000000002</v>
      </c>
      <c r="S18" s="11">
        <v>31.992750000000001</v>
      </c>
      <c r="T18" s="7">
        <v>158</v>
      </c>
      <c r="U18" s="6">
        <v>43696</v>
      </c>
      <c r="V18" s="7">
        <v>9901698462</v>
      </c>
      <c r="W18" s="10" t="s">
        <v>98</v>
      </c>
      <c r="X18" s="7" t="s">
        <v>30</v>
      </c>
      <c r="Y18" s="10" t="s">
        <v>31</v>
      </c>
      <c r="Z18" s="7" t="s">
        <v>54</v>
      </c>
      <c r="AA18" s="10" t="s">
        <v>55</v>
      </c>
      <c r="AB18" s="11">
        <f t="shared" si="1"/>
        <v>0.34814570000000006</v>
      </c>
    </row>
    <row r="19" spans="1:28" x14ac:dyDescent="0.35">
      <c r="A19" s="4">
        <v>4862</v>
      </c>
      <c r="B19" s="5" t="s">
        <v>101</v>
      </c>
      <c r="C19" s="6">
        <v>43696</v>
      </c>
      <c r="D19" s="7">
        <v>152</v>
      </c>
      <c r="E19" s="8" t="s">
        <v>57</v>
      </c>
      <c r="F19" s="7" t="s">
        <v>104</v>
      </c>
      <c r="G19" s="10" t="s">
        <v>105</v>
      </c>
      <c r="H19" s="7" t="str">
        <f>"000084"</f>
        <v>000084</v>
      </c>
      <c r="I19" s="6">
        <v>43062</v>
      </c>
      <c r="J19" s="7" t="str">
        <f>"000089"</f>
        <v>000089</v>
      </c>
      <c r="K19" s="6">
        <v>43179</v>
      </c>
      <c r="L19" s="7" t="str">
        <f>"000180"</f>
        <v>000180</v>
      </c>
      <c r="M19" s="6">
        <v>43182</v>
      </c>
      <c r="N19" s="7">
        <v>17</v>
      </c>
      <c r="O19" s="7" t="str">
        <f>"004477"</f>
        <v>004477</v>
      </c>
      <c r="P19" s="6">
        <v>43691</v>
      </c>
      <c r="Q19" s="11">
        <v>19.653469999999999</v>
      </c>
      <c r="R19" s="11">
        <v>1.58538</v>
      </c>
      <c r="S19" s="11">
        <v>18.068090000000002</v>
      </c>
      <c r="T19" s="7">
        <v>158</v>
      </c>
      <c r="U19" s="6">
        <v>43696</v>
      </c>
      <c r="V19" s="7">
        <v>9901698442</v>
      </c>
      <c r="W19" s="10" t="s">
        <v>106</v>
      </c>
      <c r="X19" s="7" t="s">
        <v>61</v>
      </c>
      <c r="Y19" s="10" t="s">
        <v>62</v>
      </c>
      <c r="Z19" s="7" t="s">
        <v>54</v>
      </c>
      <c r="AA19" s="10" t="s">
        <v>55</v>
      </c>
      <c r="AB19" s="11">
        <f t="shared" si="1"/>
        <v>0.19653469999999998</v>
      </c>
    </row>
    <row r="20" spans="1:28" x14ac:dyDescent="0.35">
      <c r="A20" s="4">
        <v>4863</v>
      </c>
      <c r="B20" s="5" t="s">
        <v>107</v>
      </c>
      <c r="C20" s="6">
        <v>43717</v>
      </c>
      <c r="D20" s="7">
        <v>152</v>
      </c>
      <c r="E20" s="8" t="s">
        <v>57</v>
      </c>
      <c r="F20" s="7" t="s">
        <v>108</v>
      </c>
      <c r="G20" s="10" t="s">
        <v>109</v>
      </c>
      <c r="H20" s="7" t="str">
        <f>"000420"</f>
        <v>000420</v>
      </c>
      <c r="I20" s="6">
        <v>43488</v>
      </c>
      <c r="J20" s="7" t="str">
        <f>"000028"</f>
        <v>000028</v>
      </c>
      <c r="K20" s="6">
        <v>43627</v>
      </c>
      <c r="L20" s="7" t="str">
        <f>"000067"</f>
        <v>000067</v>
      </c>
      <c r="M20" s="6">
        <v>43647</v>
      </c>
      <c r="N20" s="7">
        <v>18</v>
      </c>
      <c r="O20" s="7" t="str">
        <f>"004760"</f>
        <v>004760</v>
      </c>
      <c r="P20" s="6">
        <v>43703</v>
      </c>
      <c r="Q20" s="11">
        <v>21.45598</v>
      </c>
      <c r="R20" s="11">
        <v>1.91201</v>
      </c>
      <c r="S20" s="11">
        <v>19.543970000000002</v>
      </c>
      <c r="T20" s="7">
        <v>178</v>
      </c>
      <c r="U20" s="6">
        <v>43717</v>
      </c>
      <c r="V20" s="7">
        <v>9845135453</v>
      </c>
      <c r="W20" s="10" t="s">
        <v>110</v>
      </c>
      <c r="X20" s="7" t="s">
        <v>111</v>
      </c>
      <c r="Y20" s="10" t="s">
        <v>112</v>
      </c>
      <c r="Z20" s="7" t="s">
        <v>54</v>
      </c>
      <c r="AA20" s="10" t="s">
        <v>55</v>
      </c>
      <c r="AB20" s="11">
        <f t="shared" si="1"/>
        <v>0.21455979999999999</v>
      </c>
    </row>
    <row r="21" spans="1:28" x14ac:dyDescent="0.35">
      <c r="A21" s="4">
        <v>4864</v>
      </c>
      <c r="B21" s="5" t="s">
        <v>107</v>
      </c>
      <c r="C21" s="6">
        <v>43725</v>
      </c>
      <c r="D21" s="7">
        <v>152</v>
      </c>
      <c r="E21" s="8" t="s">
        <v>57</v>
      </c>
      <c r="F21" s="7" t="s">
        <v>113</v>
      </c>
      <c r="G21" s="10" t="s">
        <v>114</v>
      </c>
      <c r="H21" s="7" t="str">
        <f>"000004"</f>
        <v>000004</v>
      </c>
      <c r="I21" s="6">
        <v>43194</v>
      </c>
      <c r="J21" s="7" t="str">
        <f>"000003"</f>
        <v>000003</v>
      </c>
      <c r="K21" s="6">
        <v>43194</v>
      </c>
      <c r="L21" s="7" t="str">
        <f>"000001"</f>
        <v>000001</v>
      </c>
      <c r="M21" s="6">
        <v>43194</v>
      </c>
      <c r="N21" s="7">
        <v>17</v>
      </c>
      <c r="O21" s="7" t="str">
        <f>"004911"</f>
        <v>004911</v>
      </c>
      <c r="P21" s="6">
        <v>43711</v>
      </c>
      <c r="Q21" s="11">
        <v>14.44299</v>
      </c>
      <c r="R21" s="11">
        <v>1.46427</v>
      </c>
      <c r="S21" s="11">
        <v>12.978719999999999</v>
      </c>
      <c r="T21" s="7">
        <v>190</v>
      </c>
      <c r="U21" s="6">
        <v>43725</v>
      </c>
      <c r="V21" s="7">
        <v>9980145519</v>
      </c>
      <c r="W21" s="10" t="s">
        <v>115</v>
      </c>
      <c r="X21" s="7" t="s">
        <v>61</v>
      </c>
      <c r="Y21" s="10" t="s">
        <v>62</v>
      </c>
      <c r="Z21" s="7" t="s">
        <v>54</v>
      </c>
      <c r="AA21" s="10" t="s">
        <v>55</v>
      </c>
      <c r="AB21" s="11">
        <f t="shared" si="1"/>
        <v>0.1444299</v>
      </c>
    </row>
    <row r="22" spans="1:28" x14ac:dyDescent="0.35">
      <c r="A22" s="4">
        <v>4865</v>
      </c>
      <c r="B22" s="5" t="s">
        <v>107</v>
      </c>
      <c r="C22" s="6">
        <v>43726</v>
      </c>
      <c r="D22" s="7">
        <v>152</v>
      </c>
      <c r="E22" s="8" t="s">
        <v>57</v>
      </c>
      <c r="F22" s="7" t="s">
        <v>116</v>
      </c>
      <c r="G22" s="10" t="s">
        <v>117</v>
      </c>
      <c r="H22" s="7" t="str">
        <f>"000455"</f>
        <v>000455</v>
      </c>
      <c r="I22" s="6">
        <v>43519</v>
      </c>
      <c r="J22" s="7" t="str">
        <f>"000031"</f>
        <v>000031</v>
      </c>
      <c r="K22" s="6">
        <v>43649</v>
      </c>
      <c r="L22" s="7" t="str">
        <f>"000080"</f>
        <v>000080</v>
      </c>
      <c r="M22" s="6">
        <v>43671</v>
      </c>
      <c r="N22" s="7">
        <v>18</v>
      </c>
      <c r="O22" s="7" t="str">
        <f>"004998"</f>
        <v>004998</v>
      </c>
      <c r="P22" s="6">
        <v>43719</v>
      </c>
      <c r="Q22" s="11">
        <v>14.018739999999999</v>
      </c>
      <c r="R22" s="11">
        <v>0.74468999999999996</v>
      </c>
      <c r="S22" s="11">
        <v>13.274050000000001</v>
      </c>
      <c r="T22" s="7">
        <v>191</v>
      </c>
      <c r="U22" s="6">
        <v>43726</v>
      </c>
      <c r="V22" s="7">
        <v>9886328431</v>
      </c>
      <c r="W22" s="10" t="s">
        <v>118</v>
      </c>
      <c r="X22" s="7" t="s">
        <v>37</v>
      </c>
      <c r="Y22" s="10" t="s">
        <v>119</v>
      </c>
      <c r="Z22" s="7" t="s">
        <v>54</v>
      </c>
      <c r="AA22" s="10" t="s">
        <v>55</v>
      </c>
      <c r="AB22" s="11">
        <f t="shared" si="1"/>
        <v>0.14018739999999999</v>
      </c>
    </row>
    <row r="23" spans="1:28" x14ac:dyDescent="0.35">
      <c r="A23" s="4">
        <v>4866</v>
      </c>
      <c r="B23" s="5" t="s">
        <v>120</v>
      </c>
      <c r="C23" s="6">
        <v>43749</v>
      </c>
      <c r="D23" s="4">
        <v>152</v>
      </c>
      <c r="E23" s="8" t="s">
        <v>57</v>
      </c>
      <c r="F23" s="7" t="s">
        <v>121</v>
      </c>
      <c r="G23" s="8" t="s">
        <v>122</v>
      </c>
      <c r="H23" s="7" t="str">
        <f>"000140"</f>
        <v>000140</v>
      </c>
      <c r="I23" s="6">
        <v>43211</v>
      </c>
      <c r="J23" s="7" t="str">
        <f>"000009"</f>
        <v>000009</v>
      </c>
      <c r="K23" s="6">
        <v>43213</v>
      </c>
      <c r="L23" s="7" t="str">
        <f>"000024"</f>
        <v>000024</v>
      </c>
      <c r="M23" s="6">
        <v>43215</v>
      </c>
      <c r="N23" s="7">
        <v>15</v>
      </c>
      <c r="O23" s="7" t="str">
        <f>"005481"</f>
        <v>005481</v>
      </c>
      <c r="P23" s="6">
        <v>43739</v>
      </c>
      <c r="Q23" s="9">
        <v>20.294329999999999</v>
      </c>
      <c r="R23" s="9">
        <v>2.04677</v>
      </c>
      <c r="S23" s="9">
        <v>18.24756</v>
      </c>
      <c r="T23" s="7">
        <v>13</v>
      </c>
      <c r="U23" s="6">
        <v>43749</v>
      </c>
      <c r="V23" s="7">
        <v>9845089899</v>
      </c>
      <c r="W23" s="8" t="s">
        <v>123</v>
      </c>
      <c r="X23" s="7" t="s">
        <v>124</v>
      </c>
      <c r="Y23" s="8" t="s">
        <v>125</v>
      </c>
      <c r="Z23" s="7" t="s">
        <v>54</v>
      </c>
      <c r="AA23" s="8" t="s">
        <v>55</v>
      </c>
      <c r="AB23" s="9">
        <v>0.20294329999999999</v>
      </c>
    </row>
    <row r="24" spans="1:28" x14ac:dyDescent="0.35">
      <c r="A24" s="4">
        <v>4867</v>
      </c>
      <c r="B24" s="5" t="s">
        <v>126</v>
      </c>
      <c r="C24" s="6">
        <v>43783</v>
      </c>
      <c r="D24" s="4">
        <v>152</v>
      </c>
      <c r="E24" s="8" t="s">
        <v>57</v>
      </c>
      <c r="F24" s="7" t="s">
        <v>127</v>
      </c>
      <c r="G24" s="8" t="s">
        <v>128</v>
      </c>
      <c r="H24" s="7" t="str">
        <f>"000085"</f>
        <v>000085</v>
      </c>
      <c r="I24" s="6">
        <v>43519</v>
      </c>
      <c r="J24" s="7" t="str">
        <f>"000093"</f>
        <v>000093</v>
      </c>
      <c r="K24" s="6">
        <v>43766</v>
      </c>
      <c r="L24" s="7" t="str">
        <f>"000094"</f>
        <v>000094</v>
      </c>
      <c r="M24" s="6">
        <v>43768</v>
      </c>
      <c r="N24" s="7">
        <v>17</v>
      </c>
      <c r="O24" s="7" t="str">
        <f>"006216"</f>
        <v>006216</v>
      </c>
      <c r="P24" s="6">
        <v>43782</v>
      </c>
      <c r="Q24" s="9">
        <v>4.0403200000000004</v>
      </c>
      <c r="R24" s="9">
        <v>0.35909999999999997</v>
      </c>
      <c r="S24" s="9">
        <v>3.6812200000000002</v>
      </c>
      <c r="T24" s="7">
        <v>13</v>
      </c>
      <c r="U24" s="6">
        <v>43783</v>
      </c>
      <c r="V24" s="7">
        <v>8095000059</v>
      </c>
      <c r="W24" s="8" t="s">
        <v>129</v>
      </c>
      <c r="X24" s="7" t="s">
        <v>130</v>
      </c>
      <c r="Y24" s="8" t="s">
        <v>131</v>
      </c>
      <c r="Z24" s="7" t="s">
        <v>132</v>
      </c>
      <c r="AA24" s="8" t="s">
        <v>133</v>
      </c>
      <c r="AB24" s="9">
        <v>4.04032E-2</v>
      </c>
    </row>
    <row r="25" spans="1:28" x14ac:dyDescent="0.35">
      <c r="A25" s="4">
        <v>4868</v>
      </c>
      <c r="B25" s="5" t="s">
        <v>126</v>
      </c>
      <c r="C25" s="6">
        <v>43783</v>
      </c>
      <c r="D25" s="4">
        <v>152</v>
      </c>
      <c r="E25" s="8" t="s">
        <v>57</v>
      </c>
      <c r="F25" s="7" t="s">
        <v>134</v>
      </c>
      <c r="G25" s="8" t="s">
        <v>135</v>
      </c>
      <c r="H25" s="7" t="str">
        <f>"000013"</f>
        <v>000013</v>
      </c>
      <c r="I25" s="6">
        <v>43619</v>
      </c>
      <c r="J25" s="7" t="str">
        <f>"000087"</f>
        <v>000087</v>
      </c>
      <c r="K25" s="6">
        <v>43757</v>
      </c>
      <c r="L25" s="7" t="str">
        <f>"000092"</f>
        <v>000092</v>
      </c>
      <c r="M25" s="6">
        <v>43766</v>
      </c>
      <c r="N25" s="7">
        <v>17</v>
      </c>
      <c r="O25" s="7" t="str">
        <f>"006218"</f>
        <v>006218</v>
      </c>
      <c r="P25" s="6">
        <v>43782</v>
      </c>
      <c r="Q25" s="9">
        <v>2.1190000000000002</v>
      </c>
      <c r="R25" s="9">
        <v>0.20960000000000001</v>
      </c>
      <c r="S25" s="9">
        <v>1.9094</v>
      </c>
      <c r="T25" s="7">
        <v>13</v>
      </c>
      <c r="U25" s="6">
        <v>43783</v>
      </c>
      <c r="V25" s="7">
        <v>9964503178</v>
      </c>
      <c r="W25" s="8" t="s">
        <v>136</v>
      </c>
      <c r="X25" s="7" t="s">
        <v>130</v>
      </c>
      <c r="Y25" s="8" t="s">
        <v>131</v>
      </c>
      <c r="Z25" s="7" t="s">
        <v>132</v>
      </c>
      <c r="AA25" s="8" t="s">
        <v>133</v>
      </c>
      <c r="AB25" s="9">
        <v>2.1190000000000001E-2</v>
      </c>
    </row>
    <row r="26" spans="1:28" x14ac:dyDescent="0.35">
      <c r="A26" s="4">
        <v>4869</v>
      </c>
      <c r="B26" s="5" t="s">
        <v>137</v>
      </c>
      <c r="C26" s="6">
        <v>43805</v>
      </c>
      <c r="D26" s="4">
        <v>152</v>
      </c>
      <c r="E26" s="8" t="s">
        <v>57</v>
      </c>
      <c r="F26" s="7" t="s">
        <v>138</v>
      </c>
      <c r="G26" s="8" t="s">
        <v>139</v>
      </c>
      <c r="H26" s="7" t="str">
        <f>"000344"</f>
        <v>000344</v>
      </c>
      <c r="I26" s="6">
        <v>43449</v>
      </c>
      <c r="J26" s="7" t="str">
        <f>"000049"</f>
        <v>000049</v>
      </c>
      <c r="K26" s="6">
        <v>43697</v>
      </c>
      <c r="L26" s="7" t="str">
        <f>"000118"</f>
        <v>000118</v>
      </c>
      <c r="M26" s="6">
        <v>43705</v>
      </c>
      <c r="N26" s="7">
        <v>19</v>
      </c>
      <c r="O26" s="7" t="str">
        <f>"006636"</f>
        <v>006636</v>
      </c>
      <c r="P26" s="6">
        <v>43803</v>
      </c>
      <c r="Q26" s="9">
        <v>19.860749999999999</v>
      </c>
      <c r="R26" s="9">
        <v>2.2661899999999999</v>
      </c>
      <c r="S26" s="9">
        <v>17.594560000000001</v>
      </c>
      <c r="T26" s="7">
        <v>13</v>
      </c>
      <c r="U26" s="6">
        <v>43805</v>
      </c>
      <c r="V26" s="7">
        <v>9964723456</v>
      </c>
      <c r="W26" s="8" t="s">
        <v>51</v>
      </c>
      <c r="X26" s="7" t="s">
        <v>43</v>
      </c>
      <c r="Y26" s="8" t="s">
        <v>44</v>
      </c>
      <c r="Z26" s="7" t="s">
        <v>54</v>
      </c>
      <c r="AA26" s="8" t="s">
        <v>55</v>
      </c>
      <c r="AB26" s="9">
        <v>0.19860749999999999</v>
      </c>
    </row>
    <row r="27" spans="1:28" x14ac:dyDescent="0.35">
      <c r="A27" s="4">
        <v>4870</v>
      </c>
      <c r="B27" s="5" t="s">
        <v>137</v>
      </c>
      <c r="C27" s="6">
        <v>43805</v>
      </c>
      <c r="D27" s="4">
        <v>152</v>
      </c>
      <c r="E27" s="8" t="s">
        <v>57</v>
      </c>
      <c r="F27" s="7" t="s">
        <v>140</v>
      </c>
      <c r="G27" s="8" t="s">
        <v>141</v>
      </c>
      <c r="H27" s="7" t="str">
        <f>"000347"</f>
        <v>000347</v>
      </c>
      <c r="I27" s="6">
        <v>43449</v>
      </c>
      <c r="J27" s="7" t="str">
        <f>"000059"</f>
        <v>000059</v>
      </c>
      <c r="K27" s="6">
        <v>43726</v>
      </c>
      <c r="L27" s="7" t="str">
        <f>"000129"</f>
        <v>000129</v>
      </c>
      <c r="M27" s="6">
        <v>43739</v>
      </c>
      <c r="N27" s="7">
        <v>19</v>
      </c>
      <c r="O27" s="7" t="str">
        <f>"006637"</f>
        <v>006637</v>
      </c>
      <c r="P27" s="6">
        <v>43803</v>
      </c>
      <c r="Q27" s="9">
        <v>19.353200000000001</v>
      </c>
      <c r="R27" s="9">
        <v>2.7395499999999999</v>
      </c>
      <c r="S27" s="9">
        <v>16.61365</v>
      </c>
      <c r="T27" s="7">
        <v>13</v>
      </c>
      <c r="U27" s="6">
        <v>43805</v>
      </c>
      <c r="V27" s="7">
        <v>9964723456</v>
      </c>
      <c r="W27" s="8" t="s">
        <v>51</v>
      </c>
      <c r="X27" s="7" t="s">
        <v>43</v>
      </c>
      <c r="Y27" s="8" t="s">
        <v>44</v>
      </c>
      <c r="Z27" s="7" t="s">
        <v>54</v>
      </c>
      <c r="AA27" s="8" t="s">
        <v>55</v>
      </c>
      <c r="AB27" s="9">
        <v>0.19353200000000001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2020-01-30T06:57:22Z</dcterms:modified>
</cp:coreProperties>
</file>