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" i="1" l="1"/>
  <c r="L23" i="1"/>
  <c r="J23" i="1"/>
  <c r="H23" i="1"/>
  <c r="O22" i="1"/>
  <c r="L22" i="1"/>
  <c r="J22" i="1"/>
  <c r="H22" i="1"/>
  <c r="O21" i="1"/>
  <c r="L21" i="1"/>
  <c r="J21" i="1"/>
  <c r="H21" i="1"/>
  <c r="O20" i="1"/>
  <c r="L20" i="1"/>
  <c r="J20" i="1"/>
  <c r="H20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<sst xmlns="http://schemas.openxmlformats.org/spreadsheetml/2006/main" count="226" uniqueCount="117">
  <si>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</si>
  <si>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</si>
  <si>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</si>
  <si>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</si>
  <si>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</si>
  <si>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</si>
  <si>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</si>
  <si>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</si>
  <si>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</si>
  <si>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</si>
  <si>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</si>
  <si>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</si>
  <si>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</si>
  <si>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</si>
  <si>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</si>
  <si>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</si>
  <si>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</si>
  <si>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</si>
  <si>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</si>
  <si>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</si>
  <si>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</si>
  <si>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</si>
  <si>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</si>
  <si>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</si>
  <si>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</si>
  <si>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</si>
  <si>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</si>
  <si>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</si>
  <si>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</si>
  <si>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June</t>
  </si>
  <si>
    <t>P1771</t>
  </si>
  <si>
    <t>Zone Works - POW Works</t>
  </si>
  <si>
    <t>May</t>
  </si>
  <si>
    <t>M and R to Street Lights - Replacement of Burnt Bulbs etc. (Package)</t>
  </si>
  <si>
    <t>P0300</t>
  </si>
  <si>
    <t>P3075</t>
  </si>
  <si>
    <t>Special comprehensive development works in Bangalore city (Bangalore city in charge Minister Discretionary Grants)</t>
  </si>
  <si>
    <t>P1802</t>
  </si>
  <si>
    <t>Water Supply New Areas</t>
  </si>
  <si>
    <t>P0294</t>
  </si>
  <si>
    <t>M and R to Electrical Inst in BMP Buildings, Schools, M.Homes, Community Halls, Markets and Others</t>
  </si>
  <si>
    <t>ddo258</t>
  </si>
  <si>
    <t xml:space="preserve"> Executive Engineer Electrical South Zone</t>
  </si>
  <si>
    <t>ddo425</t>
  </si>
  <si>
    <t xml:space="preserve"> Assistant Executive Engineer Hombegowda Nagar South Zone</t>
  </si>
  <si>
    <t>Hitesh kumar S</t>
  </si>
  <si>
    <t>Jaya Nagara</t>
  </si>
  <si>
    <t>153-18-000001</t>
  </si>
  <si>
    <t>Sinking Energing and commissioning for the New Borewell at Basavangudi Police Station Premises in ward no 153</t>
  </si>
  <si>
    <t>Yogitha.S</t>
  </si>
  <si>
    <t>153-15-000025</t>
  </si>
  <si>
    <t>Construction of tailoring centre at Gulbarga Colony in ward no 153</t>
  </si>
  <si>
    <t>Dasaratharamireddy.K</t>
  </si>
  <si>
    <t>153-17-000032</t>
  </si>
  <si>
    <t>Annual Electrical Maintenance contract of 2nd Block BBMP Office Complex at Jayanagar 2nd Block in ward 153</t>
  </si>
  <si>
    <t>M/S BK Associates</t>
  </si>
  <si>
    <t>153-16-000002</t>
  </si>
  <si>
    <t>Operation and Maintenance of Street Lighting System in Ward No.153 Package S-23 of South Zone</t>
  </si>
  <si>
    <t>M/s. Eshwari Electricals (Raj Kumar)</t>
  </si>
  <si>
    <t>153-17-000025</t>
  </si>
  <si>
    <t>Improvements to drain at 10th D Main Jayanagar 1st Block in ward No: 153</t>
  </si>
  <si>
    <t>J Sunil</t>
  </si>
  <si>
    <t>153-17-000024</t>
  </si>
  <si>
    <t>Improvements to drain at 1st, 2nd, 3rd Cross RBI colony in ward No: 153</t>
  </si>
  <si>
    <t>J SUnil</t>
  </si>
  <si>
    <t>153-17-000029</t>
  </si>
  <si>
    <t>Asphalting to 8th, 9th cross and 10th Main Jayanagar 1st Block in ward No: 153</t>
  </si>
  <si>
    <t>K R Prateek</t>
  </si>
  <si>
    <t>153-17-000027</t>
  </si>
  <si>
    <t>Improvements to drain at 1st and 2nd cross Roshan colony in ward No: 153</t>
  </si>
  <si>
    <t>July</t>
  </si>
  <si>
    <t>153-17-000034</t>
  </si>
  <si>
    <t>Annual maintenance and repairs of Air Conditioners at South Zonal Office Complex 2nd Block Jayanagara in Ward No 153.</t>
  </si>
  <si>
    <t>M/S Chowdeshwari Electricals</t>
  </si>
  <si>
    <t>P0298</t>
  </si>
  <si>
    <t>M and R to Electrical Installations in Parks and Gardens, Playgrounds, Burial Grounds</t>
  </si>
  <si>
    <t>153-16-000013</t>
  </si>
  <si>
    <t>Comprehensive development of roads and drains in ward No 153</t>
  </si>
  <si>
    <t>M S VENKATESH</t>
  </si>
  <si>
    <t>P3106</t>
  </si>
  <si>
    <t>Nagarothana Works</t>
  </si>
  <si>
    <t>153-17-000037</t>
  </si>
  <si>
    <t>Repairs and improvement of Telephones lines and other periphals in Jayanagara 2nd block BBMP complex in Ward No 153</t>
  </si>
  <si>
    <t>M/S P.K.Enterprises</t>
  </si>
  <si>
    <t>P0303</t>
  </si>
  <si>
    <t>M and R to Pumpsets, Lifts, DG Sets, Wireless sets and Internal Telephone Exchange</t>
  </si>
  <si>
    <t>153-17-000036</t>
  </si>
  <si>
    <t>Annual Maintenance of all Telephones, Broad Band Systems and other periphals in Jayanagara 2nd block BBMP complex in Ward No 153</t>
  </si>
  <si>
    <t>PK Enterprises (Mangala.C)</t>
  </si>
  <si>
    <t>153-14-000042</t>
  </si>
  <si>
    <t>Providing water tank to gulbarga colony in ward no. 153</t>
  </si>
  <si>
    <t>Dasharatha Rami Reddy. K</t>
  </si>
  <si>
    <t>P2434</t>
  </si>
  <si>
    <t>Development works for Bangalore City</t>
  </si>
  <si>
    <t>August</t>
  </si>
  <si>
    <t>153-17-000023</t>
  </si>
  <si>
    <t>Maintainance to BBMP building in ward No: 153</t>
  </si>
  <si>
    <t>Mayur.V</t>
  </si>
  <si>
    <t>October</t>
  </si>
  <si>
    <t>153-18-000005</t>
  </si>
  <si>
    <t>Providing Cobble stones to Earthern jogging track in Krishnarao park in ward no 153</t>
  </si>
  <si>
    <t>Hitesh Kumar.S</t>
  </si>
  <si>
    <t>P3111</t>
  </si>
  <si>
    <t>State Finance Commission Untied Grant Works</t>
  </si>
  <si>
    <t>ddo422</t>
  </si>
  <si>
    <t xml:space="preserve"> Executive Engineer Project - South Zone</t>
  </si>
  <si>
    <t>153-18-000004</t>
  </si>
  <si>
    <t>Construction of watchman shed and change rooms near basketball courts at Krishnarao park in ward no 153</t>
  </si>
  <si>
    <t>November</t>
  </si>
  <si>
    <t>December</t>
  </si>
  <si>
    <t>153-19-000066</t>
  </si>
  <si>
    <t>Improvements to interior works wooden works painting works to Samudhaya Bhavana in Gulbarga Colony Jaynagar in ward no 153</t>
  </si>
  <si>
    <t>KRIDL</t>
  </si>
  <si>
    <t>P2652</t>
  </si>
  <si>
    <t>Contribution to Community Benefits</t>
  </si>
  <si>
    <t>153-19-000067</t>
  </si>
  <si>
    <t>Improvements to Samudhaya Bahavana (Additional Floor) and Balance works in Gulbarga Colony Jayanagar in ward no 153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</si>
</sst>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tabSelected="1" workbookViewId="0">
      <selection activeCell="F5" sqref="F5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4" max="4" width="8.08984375" bestFit="1" customWidth="1"/>
    <col min="5" max="5" width="10.36328125" bestFit="1" customWidth="1"/>
    <col min="6" max="6" width="12.0898437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4871</v>
      </c>
      <c r="B2" s="5" t="s">
        <v>28</v>
      </c>
      <c r="C2" s="6">
        <v>43566</v>
      </c>
      <c r="D2" s="7">
        <v>153</v>
      </c>
      <c r="E2" s="8" t="s">
        <v>46</v>
      </c>
      <c r="F2" s="7" t="s">
        <v>47</v>
      </c>
      <c r="G2" s="8" t="s">
        <v>48</v>
      </c>
      <c r="H2" s="7" t="str">
        <f>"000115"</f>
        <v>000115</v>
      </c>
      <c r="I2" s="6">
        <v>43101</v>
      </c>
      <c r="J2" s="7" t="str">
        <f>"000010"</f>
        <v>000010</v>
      </c>
      <c r="K2" s="6">
        <v>43272</v>
      </c>
      <c r="L2" s="7" t="str">
        <f>"000025"</f>
        <v>000025</v>
      </c>
      <c r="M2" s="6">
        <v>43283</v>
      </c>
      <c r="N2" s="7">
        <v>18</v>
      </c>
      <c r="O2" s="7" t="str">
        <f>"000185"</f>
        <v>000185</v>
      </c>
      <c r="P2" s="6">
        <v>43563</v>
      </c>
      <c r="Q2" s="9">
        <v>4.9269999999999996</v>
      </c>
      <c r="R2" s="9">
        <v>0.2397</v>
      </c>
      <c r="S2" s="9">
        <v>4.6872999999999996</v>
      </c>
      <c r="T2" s="7">
        <v>11</v>
      </c>
      <c r="U2" s="6">
        <v>43566</v>
      </c>
      <c r="V2" s="7">
        <v>9556513907</v>
      </c>
      <c r="W2" s="8" t="s">
        <v>49</v>
      </c>
      <c r="X2" s="7" t="s">
        <v>37</v>
      </c>
      <c r="Y2" s="8" t="s">
        <v>38</v>
      </c>
      <c r="Z2" s="7" t="s">
        <v>43</v>
      </c>
      <c r="AA2" s="8" t="s">
        <v>44</v>
      </c>
      <c r="AB2" s="9">
        <f t="shared" ref="AB2:AB10" si="0">Q2/100</f>
        <v>4.9269999999999994E-2</v>
      </c>
    </row>
    <row r="3" spans="1:28" x14ac:dyDescent="0.35">
      <c r="A3" s="4">
        <v>4872</v>
      </c>
      <c r="B3" s="5" t="s">
        <v>28</v>
      </c>
      <c r="C3" s="6">
        <v>43566</v>
      </c>
      <c r="D3" s="7">
        <v>153</v>
      </c>
      <c r="E3" s="8" t="s">
        <v>46</v>
      </c>
      <c r="F3" s="7" t="s">
        <v>50</v>
      </c>
      <c r="G3" s="8" t="s">
        <v>51</v>
      </c>
      <c r="H3" s="7" t="str">
        <f>"000104"</f>
        <v>000104</v>
      </c>
      <c r="I3" s="6">
        <v>43076</v>
      </c>
      <c r="J3" s="7" t="str">
        <f>"000046"</f>
        <v>000046</v>
      </c>
      <c r="K3" s="6">
        <v>43176</v>
      </c>
      <c r="L3" s="7" t="str">
        <f>"000021"</f>
        <v>000021</v>
      </c>
      <c r="M3" s="6">
        <v>43272</v>
      </c>
      <c r="N3" s="7">
        <v>15</v>
      </c>
      <c r="O3" s="7" t="str">
        <f>"000186"</f>
        <v>000186</v>
      </c>
      <c r="P3" s="6">
        <v>43563</v>
      </c>
      <c r="Q3" s="9">
        <v>17.16</v>
      </c>
      <c r="R3" s="9">
        <v>0.81830000000000003</v>
      </c>
      <c r="S3" s="9">
        <v>16.341699999999999</v>
      </c>
      <c r="T3" s="7">
        <v>11</v>
      </c>
      <c r="U3" s="6">
        <v>43566</v>
      </c>
      <c r="V3" s="7">
        <v>9036090277</v>
      </c>
      <c r="W3" s="8" t="s">
        <v>52</v>
      </c>
      <c r="X3" s="7" t="s">
        <v>35</v>
      </c>
      <c r="Y3" s="8" t="s">
        <v>36</v>
      </c>
      <c r="Z3" s="7" t="s">
        <v>43</v>
      </c>
      <c r="AA3" s="8" t="s">
        <v>44</v>
      </c>
      <c r="AB3" s="9">
        <f t="shared" si="0"/>
        <v>0.1716</v>
      </c>
    </row>
    <row r="4" spans="1:28" x14ac:dyDescent="0.35">
      <c r="A4" s="4">
        <v>4873</v>
      </c>
      <c r="B4" s="5" t="s">
        <v>28</v>
      </c>
      <c r="C4" s="6">
        <v>43566</v>
      </c>
      <c r="D4" s="7">
        <v>153</v>
      </c>
      <c r="E4" s="8" t="s">
        <v>46</v>
      </c>
      <c r="F4" s="7" t="s">
        <v>53</v>
      </c>
      <c r="G4" s="8" t="s">
        <v>54</v>
      </c>
      <c r="H4" s="7" t="str">
        <f>"000044"</f>
        <v>000044</v>
      </c>
      <c r="I4" s="6">
        <v>43191</v>
      </c>
      <c r="J4" s="7" t="str">
        <f>"000020"</f>
        <v>000020</v>
      </c>
      <c r="K4" s="6">
        <v>43277</v>
      </c>
      <c r="L4" s="7" t="str">
        <f>"000021"</f>
        <v>000021</v>
      </c>
      <c r="M4" s="6">
        <v>43277</v>
      </c>
      <c r="N4" s="7">
        <v>17</v>
      </c>
      <c r="O4" s="7" t="str">
        <f>"000278"</f>
        <v>000278</v>
      </c>
      <c r="P4" s="6">
        <v>43564</v>
      </c>
      <c r="Q4" s="9">
        <v>2.2251500000000002</v>
      </c>
      <c r="R4" s="9">
        <v>0.11348</v>
      </c>
      <c r="S4" s="9">
        <v>2.1116700000000002</v>
      </c>
      <c r="T4" s="7">
        <v>11</v>
      </c>
      <c r="U4" s="6">
        <v>43566</v>
      </c>
      <c r="V4" s="7">
        <v>0</v>
      </c>
      <c r="W4" s="8" t="s">
        <v>55</v>
      </c>
      <c r="X4" s="7" t="s">
        <v>39</v>
      </c>
      <c r="Y4" s="8" t="s">
        <v>40</v>
      </c>
      <c r="Z4" s="7" t="s">
        <v>41</v>
      </c>
      <c r="AA4" s="8" t="s">
        <v>42</v>
      </c>
      <c r="AB4" s="9">
        <f t="shared" si="0"/>
        <v>2.22515E-2</v>
      </c>
    </row>
    <row r="5" spans="1:28" x14ac:dyDescent="0.35">
      <c r="A5" s="4">
        <v>4874</v>
      </c>
      <c r="B5" s="5" t="s">
        <v>28</v>
      </c>
      <c r="C5" s="6">
        <v>43567</v>
      </c>
      <c r="D5" s="7">
        <v>153</v>
      </c>
      <c r="E5" s="8" t="s">
        <v>46</v>
      </c>
      <c r="F5" s="7" t="s">
        <v>56</v>
      </c>
      <c r="G5" s="8" t="s">
        <v>57</v>
      </c>
      <c r="H5" s="7" t="str">
        <f>"000020"</f>
        <v>000020</v>
      </c>
      <c r="I5" s="6">
        <v>42934</v>
      </c>
      <c r="J5" s="7" t="str">
        <f>"000008"</f>
        <v>000008</v>
      </c>
      <c r="K5" s="6">
        <v>43582</v>
      </c>
      <c r="L5" s="7" t="str">
        <f>"000007"</f>
        <v>000007</v>
      </c>
      <c r="M5" s="6">
        <v>43582</v>
      </c>
      <c r="N5" s="7">
        <v>16</v>
      </c>
      <c r="O5" s="7" t="str">
        <f>""</f>
        <v/>
      </c>
      <c r="P5" s="6"/>
      <c r="Q5" s="9">
        <v>4.4928800000000004</v>
      </c>
      <c r="R5" s="9">
        <v>0.434</v>
      </c>
      <c r="S5" s="9">
        <v>4.0588800000000003</v>
      </c>
      <c r="T5" s="7">
        <v>17</v>
      </c>
      <c r="U5" s="6">
        <v>43567</v>
      </c>
      <c r="V5" s="7">
        <v>0</v>
      </c>
      <c r="W5" s="8" t="s">
        <v>58</v>
      </c>
      <c r="X5" s="7" t="s">
        <v>34</v>
      </c>
      <c r="Y5" s="8" t="s">
        <v>33</v>
      </c>
      <c r="Z5" s="7" t="s">
        <v>41</v>
      </c>
      <c r="AA5" s="8" t="s">
        <v>42</v>
      </c>
      <c r="AB5" s="9">
        <f t="shared" si="0"/>
        <v>4.4928800000000005E-2</v>
      </c>
    </row>
    <row r="6" spans="1:28" x14ac:dyDescent="0.35">
      <c r="A6" s="4">
        <v>4875</v>
      </c>
      <c r="B6" s="5" t="s">
        <v>28</v>
      </c>
      <c r="C6" s="6">
        <v>43575</v>
      </c>
      <c r="D6" s="7">
        <v>153</v>
      </c>
      <c r="E6" s="8" t="s">
        <v>46</v>
      </c>
      <c r="F6" s="7" t="s">
        <v>56</v>
      </c>
      <c r="G6" s="8" t="s">
        <v>57</v>
      </c>
      <c r="H6" s="7" t="str">
        <f>"000020"</f>
        <v>000020</v>
      </c>
      <c r="I6" s="6">
        <v>42934</v>
      </c>
      <c r="J6" s="7" t="str">
        <f>"000008"</f>
        <v>000008</v>
      </c>
      <c r="K6" s="6">
        <v>43582</v>
      </c>
      <c r="L6" s="7" t="str">
        <f>"000007"</f>
        <v>000007</v>
      </c>
      <c r="M6" s="6">
        <v>43582</v>
      </c>
      <c r="N6" s="7">
        <v>16</v>
      </c>
      <c r="O6" s="7" t="str">
        <f>""</f>
        <v/>
      </c>
      <c r="P6" s="6"/>
      <c r="Q6" s="9">
        <v>5.3914499999999999</v>
      </c>
      <c r="R6" s="9">
        <v>0.52424000000000004</v>
      </c>
      <c r="S6" s="9">
        <v>4.86721</v>
      </c>
      <c r="T6" s="7">
        <v>20</v>
      </c>
      <c r="U6" s="6">
        <v>43575</v>
      </c>
      <c r="V6" s="7">
        <v>0</v>
      </c>
      <c r="W6" s="8" t="s">
        <v>58</v>
      </c>
      <c r="X6" s="7" t="s">
        <v>34</v>
      </c>
      <c r="Y6" s="8" t="s">
        <v>33</v>
      </c>
      <c r="Z6" s="7" t="s">
        <v>41</v>
      </c>
      <c r="AA6" s="8" t="s">
        <v>42</v>
      </c>
      <c r="AB6" s="9">
        <f t="shared" si="0"/>
        <v>5.3914499999999997E-2</v>
      </c>
    </row>
    <row r="7" spans="1:28" x14ac:dyDescent="0.35">
      <c r="A7" s="4">
        <v>4876</v>
      </c>
      <c r="B7" s="5" t="s">
        <v>32</v>
      </c>
      <c r="C7" s="6">
        <v>43591</v>
      </c>
      <c r="D7" s="7">
        <v>153</v>
      </c>
      <c r="E7" s="8" t="s">
        <v>46</v>
      </c>
      <c r="F7" s="7" t="s">
        <v>59</v>
      </c>
      <c r="G7" s="8" t="s">
        <v>60</v>
      </c>
      <c r="H7" s="7" t="str">
        <f>"000002"</f>
        <v>000002</v>
      </c>
      <c r="I7" s="6">
        <v>42828</v>
      </c>
      <c r="J7" s="7" t="str">
        <f>"000003"</f>
        <v>000003</v>
      </c>
      <c r="K7" s="6">
        <v>42945</v>
      </c>
      <c r="L7" s="7" t="str">
        <f>"000023"</f>
        <v>000023</v>
      </c>
      <c r="M7" s="6">
        <v>42947</v>
      </c>
      <c r="N7" s="7">
        <v>17</v>
      </c>
      <c r="O7" s="7" t="str">
        <f>"001206"</f>
        <v>001206</v>
      </c>
      <c r="P7" s="6">
        <v>43582</v>
      </c>
      <c r="Q7" s="9">
        <v>14.034000000000001</v>
      </c>
      <c r="R7" s="9">
        <v>0.98119999999999996</v>
      </c>
      <c r="S7" s="9">
        <v>13.0528</v>
      </c>
      <c r="T7" s="7">
        <v>37</v>
      </c>
      <c r="U7" s="6">
        <v>43591</v>
      </c>
      <c r="V7" s="7">
        <v>9845999123</v>
      </c>
      <c r="W7" s="8" t="s">
        <v>61</v>
      </c>
      <c r="X7" s="7" t="s">
        <v>30</v>
      </c>
      <c r="Y7" s="8" t="s">
        <v>31</v>
      </c>
      <c r="Z7" s="7" t="s">
        <v>43</v>
      </c>
      <c r="AA7" s="8" t="s">
        <v>44</v>
      </c>
      <c r="AB7" s="9">
        <f t="shared" si="0"/>
        <v>0.14034000000000002</v>
      </c>
    </row>
    <row r="8" spans="1:28" x14ac:dyDescent="0.35">
      <c r="A8" s="4">
        <v>4877</v>
      </c>
      <c r="B8" s="5" t="s">
        <v>32</v>
      </c>
      <c r="C8" s="6">
        <v>43591</v>
      </c>
      <c r="D8" s="7">
        <v>153</v>
      </c>
      <c r="E8" s="8" t="s">
        <v>46</v>
      </c>
      <c r="F8" s="7" t="s">
        <v>62</v>
      </c>
      <c r="G8" s="8" t="s">
        <v>63</v>
      </c>
      <c r="H8" s="7" t="str">
        <f>"000001"</f>
        <v>000001</v>
      </c>
      <c r="I8" s="6">
        <v>42828</v>
      </c>
      <c r="J8" s="7" t="str">
        <f>"000004"</f>
        <v>000004</v>
      </c>
      <c r="K8" s="6">
        <v>42945</v>
      </c>
      <c r="L8" s="7" t="str">
        <f>"000024"</f>
        <v>000024</v>
      </c>
      <c r="M8" s="6">
        <v>42947</v>
      </c>
      <c r="N8" s="7">
        <v>17</v>
      </c>
      <c r="O8" s="7" t="str">
        <f>"001207"</f>
        <v>001207</v>
      </c>
      <c r="P8" s="6">
        <v>43582</v>
      </c>
      <c r="Q8" s="9">
        <v>11.193</v>
      </c>
      <c r="R8" s="9">
        <v>0.80230000000000001</v>
      </c>
      <c r="S8" s="9">
        <v>10.390700000000001</v>
      </c>
      <c r="T8" s="7">
        <v>37</v>
      </c>
      <c r="U8" s="6">
        <v>43591</v>
      </c>
      <c r="V8" s="7">
        <v>9845999123</v>
      </c>
      <c r="W8" s="8" t="s">
        <v>64</v>
      </c>
      <c r="X8" s="7" t="s">
        <v>30</v>
      </c>
      <c r="Y8" s="8" t="s">
        <v>31</v>
      </c>
      <c r="Z8" s="7" t="s">
        <v>43</v>
      </c>
      <c r="AA8" s="8" t="s">
        <v>44</v>
      </c>
      <c r="AB8" s="9">
        <f t="shared" si="0"/>
        <v>0.11193</v>
      </c>
    </row>
    <row r="9" spans="1:28" x14ac:dyDescent="0.35">
      <c r="A9" s="4">
        <v>4878</v>
      </c>
      <c r="B9" s="5" t="s">
        <v>32</v>
      </c>
      <c r="C9" s="6">
        <v>43602</v>
      </c>
      <c r="D9" s="7">
        <v>153</v>
      </c>
      <c r="E9" s="8" t="s">
        <v>46</v>
      </c>
      <c r="F9" s="7" t="s">
        <v>65</v>
      </c>
      <c r="G9" s="8" t="s">
        <v>66</v>
      </c>
      <c r="H9" s="7" t="str">
        <f>"000065"</f>
        <v>000065</v>
      </c>
      <c r="I9" s="6">
        <v>42965</v>
      </c>
      <c r="J9" s="7" t="str">
        <f>"000014"</f>
        <v>000014</v>
      </c>
      <c r="K9" s="6">
        <v>43005</v>
      </c>
      <c r="L9" s="7" t="str">
        <f>"000043"</f>
        <v>000043</v>
      </c>
      <c r="M9" s="6">
        <v>43005</v>
      </c>
      <c r="N9" s="7">
        <v>17</v>
      </c>
      <c r="O9" s="7" t="str">
        <f>"001551"</f>
        <v>001551</v>
      </c>
      <c r="P9" s="6">
        <v>43599</v>
      </c>
      <c r="Q9" s="9">
        <v>26.29</v>
      </c>
      <c r="R9" s="9">
        <v>1.7683</v>
      </c>
      <c r="S9" s="9">
        <v>24.521699999999999</v>
      </c>
      <c r="T9" s="7">
        <v>49</v>
      </c>
      <c r="U9" s="6">
        <v>43602</v>
      </c>
      <c r="V9" s="7">
        <v>9740246979</v>
      </c>
      <c r="W9" s="8" t="s">
        <v>67</v>
      </c>
      <c r="X9" s="7" t="s">
        <v>30</v>
      </c>
      <c r="Y9" s="8" t="s">
        <v>31</v>
      </c>
      <c r="Z9" s="7" t="s">
        <v>43</v>
      </c>
      <c r="AA9" s="8" t="s">
        <v>44</v>
      </c>
      <c r="AB9" s="9">
        <f t="shared" si="0"/>
        <v>0.26289999999999997</v>
      </c>
    </row>
    <row r="10" spans="1:28" x14ac:dyDescent="0.35">
      <c r="A10" s="4">
        <v>4879</v>
      </c>
      <c r="B10" s="5" t="s">
        <v>32</v>
      </c>
      <c r="C10" s="6">
        <v>43609</v>
      </c>
      <c r="D10" s="7">
        <v>153</v>
      </c>
      <c r="E10" s="8" t="s">
        <v>46</v>
      </c>
      <c r="F10" s="7" t="s">
        <v>68</v>
      </c>
      <c r="G10" s="8" t="s">
        <v>69</v>
      </c>
      <c r="H10" s="7" t="str">
        <f>"000055"</f>
        <v>000055</v>
      </c>
      <c r="I10" s="6">
        <v>42884</v>
      </c>
      <c r="J10" s="7" t="str">
        <f>"000015"</f>
        <v>000015</v>
      </c>
      <c r="K10" s="6">
        <v>43005</v>
      </c>
      <c r="L10" s="7" t="str">
        <f>"000044"</f>
        <v>000044</v>
      </c>
      <c r="M10" s="6">
        <v>43005</v>
      </c>
      <c r="N10" s="7">
        <v>17</v>
      </c>
      <c r="O10" s="7" t="str">
        <f>"001971"</f>
        <v>001971</v>
      </c>
      <c r="P10" s="6">
        <v>43607</v>
      </c>
      <c r="Q10" s="9">
        <v>19.289000000000001</v>
      </c>
      <c r="R10" s="9">
        <v>1.0680000000000001</v>
      </c>
      <c r="S10" s="9">
        <v>18.221</v>
      </c>
      <c r="T10" s="7">
        <v>57</v>
      </c>
      <c r="U10" s="6">
        <v>43609</v>
      </c>
      <c r="V10" s="7">
        <v>8297644978</v>
      </c>
      <c r="W10" s="8" t="s">
        <v>45</v>
      </c>
      <c r="X10" s="7" t="s">
        <v>30</v>
      </c>
      <c r="Y10" s="8" t="s">
        <v>31</v>
      </c>
      <c r="Z10" s="7" t="s">
        <v>43</v>
      </c>
      <c r="AA10" s="8" t="s">
        <v>44</v>
      </c>
      <c r="AB10" s="9">
        <f t="shared" si="0"/>
        <v>0.19289000000000001</v>
      </c>
    </row>
    <row r="11" spans="1:28" x14ac:dyDescent="0.35">
      <c r="A11" s="4">
        <v>4880</v>
      </c>
      <c r="B11" s="5" t="s">
        <v>29</v>
      </c>
      <c r="C11" s="6">
        <v>43623</v>
      </c>
      <c r="D11" s="7">
        <v>153</v>
      </c>
      <c r="E11" s="8" t="s">
        <v>46</v>
      </c>
      <c r="F11" s="7" t="s">
        <v>56</v>
      </c>
      <c r="G11" s="8" t="s">
        <v>57</v>
      </c>
      <c r="H11" s="7" t="str">
        <f>"000020"</f>
        <v>000020</v>
      </c>
      <c r="I11" s="6">
        <v>42934</v>
      </c>
      <c r="J11" s="7" t="str">
        <f>"000008"</f>
        <v>000008</v>
      </c>
      <c r="K11" s="6">
        <v>43582</v>
      </c>
      <c r="L11" s="7" t="str">
        <f>"000007"</f>
        <v>000007</v>
      </c>
      <c r="M11" s="6">
        <v>43582</v>
      </c>
      <c r="N11" s="7">
        <v>16</v>
      </c>
      <c r="O11" s="7" t="str">
        <f>"002326"</f>
        <v>002326</v>
      </c>
      <c r="P11" s="6">
        <v>43617</v>
      </c>
      <c r="Q11" s="9">
        <v>2.6957300000000002</v>
      </c>
      <c r="R11" s="9">
        <v>0.21561</v>
      </c>
      <c r="S11" s="9">
        <v>2.4801199999999999</v>
      </c>
      <c r="T11" s="7">
        <v>73</v>
      </c>
      <c r="U11" s="6">
        <v>43623</v>
      </c>
      <c r="V11" s="7">
        <v>0</v>
      </c>
      <c r="W11" s="8" t="s">
        <v>58</v>
      </c>
      <c r="X11" s="7" t="s">
        <v>34</v>
      </c>
      <c r="Y11" s="8" t="s">
        <v>33</v>
      </c>
      <c r="Z11" s="7" t="s">
        <v>41</v>
      </c>
      <c r="AA11" s="8" t="s">
        <v>42</v>
      </c>
      <c r="AB11" s="9">
        <v>2.6957300000000003E-2</v>
      </c>
    </row>
    <row r="12" spans="1:28" x14ac:dyDescent="0.35">
      <c r="A12" s="4">
        <v>4881</v>
      </c>
      <c r="B12" s="5" t="s">
        <v>70</v>
      </c>
      <c r="C12" s="6">
        <v>43648</v>
      </c>
      <c r="D12" s="7">
        <v>153</v>
      </c>
      <c r="E12" s="8" t="s">
        <v>46</v>
      </c>
      <c r="F12" s="7" t="s">
        <v>71</v>
      </c>
      <c r="G12" s="10" t="s">
        <v>72</v>
      </c>
      <c r="H12" s="7" t="str">
        <f>"000042"</f>
        <v>000042</v>
      </c>
      <c r="I12" s="6">
        <v>42935</v>
      </c>
      <c r="J12" s="7" t="str">
        <f>"000019"</f>
        <v>000019</v>
      </c>
      <c r="K12" s="6">
        <v>43277</v>
      </c>
      <c r="L12" s="7" t="str">
        <f>"000020"</f>
        <v>000020</v>
      </c>
      <c r="M12" s="6">
        <v>43277</v>
      </c>
      <c r="N12" s="7">
        <v>17</v>
      </c>
      <c r="O12" s="7" t="str">
        <f>"002945"</f>
        <v>002945</v>
      </c>
      <c r="P12" s="6">
        <v>43637</v>
      </c>
      <c r="Q12" s="11">
        <v>0.94572000000000001</v>
      </c>
      <c r="R12" s="11">
        <v>4.8219999999999999E-2</v>
      </c>
      <c r="S12" s="11">
        <v>0.89749999999999996</v>
      </c>
      <c r="T12" s="7">
        <v>103</v>
      </c>
      <c r="U12" s="6">
        <v>43648</v>
      </c>
      <c r="V12" s="7">
        <v>0</v>
      </c>
      <c r="W12" s="10" t="s">
        <v>73</v>
      </c>
      <c r="X12" s="7" t="s">
        <v>74</v>
      </c>
      <c r="Y12" s="10" t="s">
        <v>75</v>
      </c>
      <c r="Z12" s="7" t="s">
        <v>41</v>
      </c>
      <c r="AA12" s="10" t="s">
        <v>42</v>
      </c>
      <c r="AB12" s="11">
        <f t="shared" ref="AB12:AB18" si="1">Q12/100</f>
        <v>9.4572000000000007E-3</v>
      </c>
    </row>
    <row r="13" spans="1:28" x14ac:dyDescent="0.35">
      <c r="A13" s="4">
        <v>4882</v>
      </c>
      <c r="B13" s="5" t="s">
        <v>70</v>
      </c>
      <c r="C13" s="6">
        <v>43650</v>
      </c>
      <c r="D13" s="7">
        <v>153</v>
      </c>
      <c r="E13" s="8" t="s">
        <v>46</v>
      </c>
      <c r="F13" s="7" t="s">
        <v>76</v>
      </c>
      <c r="G13" s="10" t="s">
        <v>77</v>
      </c>
      <c r="H13" s="7" t="str">
        <f>"..0057"</f>
        <v>..0057</v>
      </c>
      <c r="I13" s="6">
        <v>42711</v>
      </c>
      <c r="J13" s="7" t="str">
        <f>"000006"</f>
        <v>000006</v>
      </c>
      <c r="K13" s="6">
        <v>43582</v>
      </c>
      <c r="L13" s="7" t="str">
        <f>"000014"</f>
        <v>000014</v>
      </c>
      <c r="M13" s="6">
        <v>43593</v>
      </c>
      <c r="N13" s="7">
        <v>16</v>
      </c>
      <c r="O13" s="7" t="str">
        <f>"003280"</f>
        <v>003280</v>
      </c>
      <c r="P13" s="6">
        <v>43648</v>
      </c>
      <c r="Q13" s="11">
        <v>274.03899999999999</v>
      </c>
      <c r="R13" s="11">
        <v>10.73114</v>
      </c>
      <c r="S13" s="11">
        <v>263.30786000000001</v>
      </c>
      <c r="T13" s="7">
        <v>105</v>
      </c>
      <c r="U13" s="6">
        <v>43650</v>
      </c>
      <c r="V13" s="7">
        <v>9886066040</v>
      </c>
      <c r="W13" s="10" t="s">
        <v>78</v>
      </c>
      <c r="X13" s="7" t="s">
        <v>79</v>
      </c>
      <c r="Y13" s="10" t="s">
        <v>80</v>
      </c>
      <c r="Z13" s="7" t="s">
        <v>43</v>
      </c>
      <c r="AA13" s="10" t="s">
        <v>44</v>
      </c>
      <c r="AB13" s="11">
        <f t="shared" si="1"/>
        <v>2.7403899999999997</v>
      </c>
    </row>
    <row r="14" spans="1:28" x14ac:dyDescent="0.35">
      <c r="A14" s="4">
        <v>4883</v>
      </c>
      <c r="B14" s="5" t="s">
        <v>70</v>
      </c>
      <c r="C14" s="6">
        <v>43664</v>
      </c>
      <c r="D14" s="7">
        <v>153</v>
      </c>
      <c r="E14" s="8" t="s">
        <v>46</v>
      </c>
      <c r="F14" s="7" t="s">
        <v>56</v>
      </c>
      <c r="G14" s="10" t="s">
        <v>57</v>
      </c>
      <c r="H14" s="7" t="str">
        <f>"000020"</f>
        <v>000020</v>
      </c>
      <c r="I14" s="6">
        <v>42934</v>
      </c>
      <c r="J14" s="7" t="str">
        <f>"000187"</f>
        <v>000187</v>
      </c>
      <c r="K14" s="6">
        <v>43768</v>
      </c>
      <c r="L14" s="7" t="str">
        <f>"000187"</f>
        <v>000187</v>
      </c>
      <c r="M14" s="6">
        <v>43768</v>
      </c>
      <c r="N14" s="7">
        <v>16</v>
      </c>
      <c r="O14" s="7" t="str">
        <f>"006339"</f>
        <v>006339</v>
      </c>
      <c r="P14" s="6">
        <v>43791</v>
      </c>
      <c r="Q14" s="11">
        <v>2.6957300000000002</v>
      </c>
      <c r="R14" s="11">
        <v>0.22461</v>
      </c>
      <c r="S14" s="11">
        <v>2.47112</v>
      </c>
      <c r="T14" s="7">
        <v>115</v>
      </c>
      <c r="U14" s="6">
        <v>43664</v>
      </c>
      <c r="V14" s="7">
        <v>0</v>
      </c>
      <c r="W14" s="10" t="s">
        <v>58</v>
      </c>
      <c r="X14" s="7" t="s">
        <v>34</v>
      </c>
      <c r="Y14" s="10" t="s">
        <v>33</v>
      </c>
      <c r="Z14" s="7" t="s">
        <v>41</v>
      </c>
      <c r="AA14" s="10" t="s">
        <v>42</v>
      </c>
      <c r="AB14" s="11">
        <f t="shared" si="1"/>
        <v>2.6957300000000003E-2</v>
      </c>
    </row>
    <row r="15" spans="1:28" x14ac:dyDescent="0.35">
      <c r="A15" s="4">
        <v>4884</v>
      </c>
      <c r="B15" s="5" t="s">
        <v>70</v>
      </c>
      <c r="C15" s="6">
        <v>43664</v>
      </c>
      <c r="D15" s="7">
        <v>153</v>
      </c>
      <c r="E15" s="8" t="s">
        <v>46</v>
      </c>
      <c r="F15" s="7" t="s">
        <v>81</v>
      </c>
      <c r="G15" s="10" t="s">
        <v>82</v>
      </c>
      <c r="H15" s="7" t="str">
        <f>"000045"</f>
        <v>000045</v>
      </c>
      <c r="I15" s="6">
        <v>42935</v>
      </c>
      <c r="J15" s="7" t="str">
        <f>"000027"</f>
        <v>000027</v>
      </c>
      <c r="K15" s="6">
        <v>43293</v>
      </c>
      <c r="L15" s="7" t="str">
        <f>"000028"</f>
        <v>000028</v>
      </c>
      <c r="M15" s="6">
        <v>43293</v>
      </c>
      <c r="N15" s="7">
        <v>17</v>
      </c>
      <c r="O15" s="7" t="str">
        <f>"003478"</f>
        <v>003478</v>
      </c>
      <c r="P15" s="6">
        <v>43662</v>
      </c>
      <c r="Q15" s="11">
        <v>0.72399999999999998</v>
      </c>
      <c r="R15" s="11">
        <v>3.6920000000000001E-2</v>
      </c>
      <c r="S15" s="11">
        <v>0.68708000000000002</v>
      </c>
      <c r="T15" s="7">
        <v>116</v>
      </c>
      <c r="U15" s="6">
        <v>43664</v>
      </c>
      <c r="V15" s="7">
        <v>0</v>
      </c>
      <c r="W15" s="10" t="s">
        <v>83</v>
      </c>
      <c r="X15" s="7" t="s">
        <v>84</v>
      </c>
      <c r="Y15" s="10" t="s">
        <v>85</v>
      </c>
      <c r="Z15" s="7" t="s">
        <v>41</v>
      </c>
      <c r="AA15" s="10" t="s">
        <v>42</v>
      </c>
      <c r="AB15" s="11">
        <f t="shared" si="1"/>
        <v>7.2399999999999999E-3</v>
      </c>
    </row>
    <row r="16" spans="1:28" x14ac:dyDescent="0.35">
      <c r="A16" s="4">
        <v>4885</v>
      </c>
      <c r="B16" s="5" t="s">
        <v>70</v>
      </c>
      <c r="C16" s="6">
        <v>43664</v>
      </c>
      <c r="D16" s="7">
        <v>153</v>
      </c>
      <c r="E16" s="8" t="s">
        <v>46</v>
      </c>
      <c r="F16" s="7" t="s">
        <v>86</v>
      </c>
      <c r="G16" s="10" t="s">
        <v>87</v>
      </c>
      <c r="H16" s="7" t="str">
        <f>"000053"</f>
        <v>000053</v>
      </c>
      <c r="I16" s="6">
        <v>42935</v>
      </c>
      <c r="J16" s="7" t="str">
        <f>"000030"</f>
        <v>000030</v>
      </c>
      <c r="K16" s="6">
        <v>43293</v>
      </c>
      <c r="L16" s="7" t="str">
        <f>"000030"</f>
        <v>000030</v>
      </c>
      <c r="M16" s="6">
        <v>43293</v>
      </c>
      <c r="N16" s="7">
        <v>17</v>
      </c>
      <c r="O16" s="7" t="str">
        <f>"003480"</f>
        <v>003480</v>
      </c>
      <c r="P16" s="6">
        <v>43662</v>
      </c>
      <c r="Q16" s="11">
        <v>0.98873</v>
      </c>
      <c r="R16" s="11">
        <v>5.042E-2</v>
      </c>
      <c r="S16" s="11">
        <v>0.93830999999999998</v>
      </c>
      <c r="T16" s="7">
        <v>116</v>
      </c>
      <c r="U16" s="6">
        <v>43664</v>
      </c>
      <c r="V16" s="7">
        <v>0</v>
      </c>
      <c r="W16" s="10" t="s">
        <v>88</v>
      </c>
      <c r="X16" s="7" t="s">
        <v>84</v>
      </c>
      <c r="Y16" s="10" t="s">
        <v>85</v>
      </c>
      <c r="Z16" s="7" t="s">
        <v>41</v>
      </c>
      <c r="AA16" s="10" t="s">
        <v>42</v>
      </c>
      <c r="AB16" s="11">
        <f t="shared" si="1"/>
        <v>9.8872999999999999E-3</v>
      </c>
    </row>
    <row r="17" spans="1:28" x14ac:dyDescent="0.35">
      <c r="A17" s="4">
        <v>4886</v>
      </c>
      <c r="B17" s="5" t="s">
        <v>70</v>
      </c>
      <c r="C17" s="6">
        <v>43677</v>
      </c>
      <c r="D17" s="7">
        <v>153</v>
      </c>
      <c r="E17" s="8" t="s">
        <v>46</v>
      </c>
      <c r="F17" s="7" t="s">
        <v>89</v>
      </c>
      <c r="G17" s="10" t="s">
        <v>90</v>
      </c>
      <c r="H17" s="7" t="str">
        <f>"000146"</f>
        <v>000146</v>
      </c>
      <c r="I17" s="6">
        <v>42011</v>
      </c>
      <c r="J17" s="7" t="str">
        <f>"000060"</f>
        <v>000060</v>
      </c>
      <c r="K17" s="6">
        <v>42913</v>
      </c>
      <c r="L17" s="7" t="str">
        <f>"000116"</f>
        <v>000116</v>
      </c>
      <c r="M17" s="6">
        <v>42916</v>
      </c>
      <c r="N17" s="7">
        <v>14</v>
      </c>
      <c r="O17" s="7" t="str">
        <f>"004036"</f>
        <v>004036</v>
      </c>
      <c r="P17" s="6">
        <v>43672</v>
      </c>
      <c r="Q17" s="11">
        <v>7.6669999999999998</v>
      </c>
      <c r="R17" s="11">
        <v>1.0445</v>
      </c>
      <c r="S17" s="11">
        <v>6.6224999999999996</v>
      </c>
      <c r="T17" s="7">
        <v>135</v>
      </c>
      <c r="U17" s="6">
        <v>43677</v>
      </c>
      <c r="V17" s="7">
        <v>9036090277</v>
      </c>
      <c r="W17" s="10" t="s">
        <v>91</v>
      </c>
      <c r="X17" s="7" t="s">
        <v>92</v>
      </c>
      <c r="Y17" s="10" t="s">
        <v>93</v>
      </c>
      <c r="Z17" s="7" t="s">
        <v>43</v>
      </c>
      <c r="AA17" s="10" t="s">
        <v>44</v>
      </c>
      <c r="AB17" s="11">
        <f t="shared" si="1"/>
        <v>7.6670000000000002E-2</v>
      </c>
    </row>
    <row r="18" spans="1:28" x14ac:dyDescent="0.35">
      <c r="A18" s="4">
        <v>4887</v>
      </c>
      <c r="B18" s="5" t="s">
        <v>94</v>
      </c>
      <c r="C18" s="6">
        <v>43705</v>
      </c>
      <c r="D18" s="7">
        <v>153</v>
      </c>
      <c r="E18" s="8" t="s">
        <v>46</v>
      </c>
      <c r="F18" s="7" t="s">
        <v>95</v>
      </c>
      <c r="G18" s="10" t="s">
        <v>96</v>
      </c>
      <c r="H18" s="7" t="str">
        <f>"000007"</f>
        <v>000007</v>
      </c>
      <c r="I18" s="6">
        <v>42937</v>
      </c>
      <c r="J18" s="7" t="str">
        <f>"000021"</f>
        <v>000021</v>
      </c>
      <c r="K18" s="6">
        <v>43294</v>
      </c>
      <c r="L18" s="7" t="str">
        <f>"000047"</f>
        <v>000047</v>
      </c>
      <c r="M18" s="6">
        <v>43326</v>
      </c>
      <c r="N18" s="7">
        <v>17</v>
      </c>
      <c r="O18" s="7" t="str">
        <f>"004710"</f>
        <v>004710</v>
      </c>
      <c r="P18" s="6">
        <v>43698</v>
      </c>
      <c r="Q18" s="11">
        <v>8.0340000000000007</v>
      </c>
      <c r="R18" s="11">
        <v>0.34310000000000002</v>
      </c>
      <c r="S18" s="11">
        <v>7.6909000000000001</v>
      </c>
      <c r="T18" s="7">
        <v>171</v>
      </c>
      <c r="U18" s="6">
        <v>43705</v>
      </c>
      <c r="V18" s="7">
        <v>9900100668</v>
      </c>
      <c r="W18" s="10" t="s">
        <v>97</v>
      </c>
      <c r="X18" s="7" t="s">
        <v>30</v>
      </c>
      <c r="Y18" s="10" t="s">
        <v>31</v>
      </c>
      <c r="Z18" s="7" t="s">
        <v>43</v>
      </c>
      <c r="AA18" s="10" t="s">
        <v>44</v>
      </c>
      <c r="AB18" s="11">
        <f t="shared" si="1"/>
        <v>8.0340000000000009E-2</v>
      </c>
    </row>
    <row r="19" spans="1:28" x14ac:dyDescent="0.35">
      <c r="A19" s="4">
        <v>4888</v>
      </c>
      <c r="B19" s="5" t="s">
        <v>98</v>
      </c>
      <c r="C19" s="6">
        <v>43761</v>
      </c>
      <c r="D19" s="4">
        <v>153</v>
      </c>
      <c r="E19" s="8" t="s">
        <v>46</v>
      </c>
      <c r="F19" s="7" t="s">
        <v>99</v>
      </c>
      <c r="G19" s="8" t="s">
        <v>100</v>
      </c>
      <c r="H19" s="7" t="str">
        <f>"000014"</f>
        <v>000014</v>
      </c>
      <c r="I19" s="6">
        <v>43411</v>
      </c>
      <c r="J19" s="7" t="str">
        <f>"000074"</f>
        <v>000074</v>
      </c>
      <c r="K19" s="6">
        <v>43734</v>
      </c>
      <c r="L19" s="7" t="str">
        <f>"000075"</f>
        <v>000075</v>
      </c>
      <c r="M19" s="6">
        <v>43734</v>
      </c>
      <c r="N19" s="7">
        <v>18</v>
      </c>
      <c r="O19" s="7" t="str">
        <f>"005771"</f>
        <v>005771</v>
      </c>
      <c r="P19" s="6">
        <v>43754</v>
      </c>
      <c r="Q19" s="9">
        <v>23.26463</v>
      </c>
      <c r="R19" s="9">
        <v>2.5297999999999998</v>
      </c>
      <c r="S19" s="9">
        <v>20.734829999999999</v>
      </c>
      <c r="T19" s="7">
        <v>13</v>
      </c>
      <c r="U19" s="6">
        <v>43761</v>
      </c>
      <c r="V19" s="7">
        <v>8277644978</v>
      </c>
      <c r="W19" s="8" t="s">
        <v>101</v>
      </c>
      <c r="X19" s="7" t="s">
        <v>102</v>
      </c>
      <c r="Y19" s="8" t="s">
        <v>103</v>
      </c>
      <c r="Z19" s="7" t="s">
        <v>104</v>
      </c>
      <c r="AA19" s="8" t="s">
        <v>105</v>
      </c>
      <c r="AB19" s="9">
        <v>0.2326463</v>
      </c>
    </row>
    <row r="20" spans="1:28" x14ac:dyDescent="0.35">
      <c r="A20" s="4">
        <v>4889</v>
      </c>
      <c r="B20" s="5" t="s">
        <v>98</v>
      </c>
      <c r="C20" s="6">
        <v>43761</v>
      </c>
      <c r="D20" s="4">
        <v>153</v>
      </c>
      <c r="E20" s="8" t="s">
        <v>46</v>
      </c>
      <c r="F20" s="7" t="s">
        <v>106</v>
      </c>
      <c r="G20" s="8" t="s">
        <v>107</v>
      </c>
      <c r="H20" s="7" t="str">
        <f>"000015"</f>
        <v>000015</v>
      </c>
      <c r="I20" s="6">
        <v>43418</v>
      </c>
      <c r="J20" s="7" t="str">
        <f>"000073"</f>
        <v>000073</v>
      </c>
      <c r="K20" s="6">
        <v>43734</v>
      </c>
      <c r="L20" s="7" t="str">
        <f>"000074"</f>
        <v>000074</v>
      </c>
      <c r="M20" s="6">
        <v>43734</v>
      </c>
      <c r="N20" s="7">
        <v>18</v>
      </c>
      <c r="O20" s="7" t="str">
        <f>"005772"</f>
        <v>005772</v>
      </c>
      <c r="P20" s="6">
        <v>43754</v>
      </c>
      <c r="Q20" s="9">
        <v>26.1965</v>
      </c>
      <c r="R20" s="9">
        <v>2.8390499999999999</v>
      </c>
      <c r="S20" s="9">
        <v>23.35745</v>
      </c>
      <c r="T20" s="7">
        <v>13</v>
      </c>
      <c r="U20" s="6">
        <v>43761</v>
      </c>
      <c r="V20" s="7">
        <v>8277644978</v>
      </c>
      <c r="W20" s="8" t="s">
        <v>101</v>
      </c>
      <c r="X20" s="7" t="s">
        <v>102</v>
      </c>
      <c r="Y20" s="8" t="s">
        <v>103</v>
      </c>
      <c r="Z20" s="7" t="s">
        <v>104</v>
      </c>
      <c r="AA20" s="8" t="s">
        <v>105</v>
      </c>
      <c r="AB20" s="9">
        <v>0.261965</v>
      </c>
    </row>
    <row r="21" spans="1:28" x14ac:dyDescent="0.35">
      <c r="A21" s="4">
        <v>4890</v>
      </c>
      <c r="B21" s="5" t="s">
        <v>108</v>
      </c>
      <c r="C21" s="6">
        <v>43795</v>
      </c>
      <c r="D21" s="4">
        <v>153</v>
      </c>
      <c r="E21" s="8" t="s">
        <v>46</v>
      </c>
      <c r="F21" s="7" t="s">
        <v>56</v>
      </c>
      <c r="G21" s="8" t="s">
        <v>57</v>
      </c>
      <c r="H21" s="7" t="str">
        <f>"000020"</f>
        <v>000020</v>
      </c>
      <c r="I21" s="6">
        <v>42934</v>
      </c>
      <c r="J21" s="7" t="str">
        <f>"000187"</f>
        <v>000187</v>
      </c>
      <c r="K21" s="6">
        <v>43768</v>
      </c>
      <c r="L21" s="7" t="str">
        <f>"000187"</f>
        <v>000187</v>
      </c>
      <c r="M21" s="6">
        <v>43768</v>
      </c>
      <c r="N21" s="7">
        <v>16</v>
      </c>
      <c r="O21" s="7" t="str">
        <f>"006339"</f>
        <v>006339</v>
      </c>
      <c r="P21" s="6">
        <v>43791</v>
      </c>
      <c r="Q21" s="9">
        <v>2.6957200000000001</v>
      </c>
      <c r="R21" s="9">
        <v>0.22461</v>
      </c>
      <c r="S21" s="9">
        <v>2.4711099999999999</v>
      </c>
      <c r="T21" s="7">
        <v>13</v>
      </c>
      <c r="U21" s="6">
        <v>43795</v>
      </c>
      <c r="V21" s="7">
        <v>0</v>
      </c>
      <c r="W21" s="8" t="s">
        <v>58</v>
      </c>
      <c r="X21" s="7" t="s">
        <v>34</v>
      </c>
      <c r="Y21" s="8" t="s">
        <v>33</v>
      </c>
      <c r="Z21" s="7" t="s">
        <v>41</v>
      </c>
      <c r="AA21" s="8" t="s">
        <v>42</v>
      </c>
      <c r="AB21" s="9">
        <v>2.6957200000000001E-2</v>
      </c>
    </row>
    <row r="22" spans="1:28" x14ac:dyDescent="0.35">
      <c r="A22" s="4">
        <v>4891</v>
      </c>
      <c r="B22" s="5" t="s">
        <v>109</v>
      </c>
      <c r="C22" s="6">
        <v>43805</v>
      </c>
      <c r="D22" s="4">
        <v>153</v>
      </c>
      <c r="E22" s="8" t="s">
        <v>46</v>
      </c>
      <c r="F22" s="7" t="s">
        <v>110</v>
      </c>
      <c r="G22" s="8" t="s">
        <v>111</v>
      </c>
      <c r="H22" s="7" t="str">
        <f>"000287"</f>
        <v>000287</v>
      </c>
      <c r="I22" s="6">
        <v>43532</v>
      </c>
      <c r="J22" s="7" t="str">
        <f>"000056"</f>
        <v>000056</v>
      </c>
      <c r="K22" s="6">
        <v>43769</v>
      </c>
      <c r="L22" s="7" t="str">
        <f>"000097"</f>
        <v>000097</v>
      </c>
      <c r="M22" s="6">
        <v>43769</v>
      </c>
      <c r="N22" s="7">
        <v>19</v>
      </c>
      <c r="O22" s="7" t="str">
        <f>"006652"</f>
        <v>006652</v>
      </c>
      <c r="P22" s="6">
        <v>43803</v>
      </c>
      <c r="Q22" s="9">
        <v>47.758000000000003</v>
      </c>
      <c r="R22" s="9">
        <v>5.5765200000000004</v>
      </c>
      <c r="S22" s="9">
        <v>42.181480000000001</v>
      </c>
      <c r="T22" s="7">
        <v>13</v>
      </c>
      <c r="U22" s="6">
        <v>43805</v>
      </c>
      <c r="V22" s="7">
        <v>9036090277</v>
      </c>
      <c r="W22" s="8" t="s">
        <v>112</v>
      </c>
      <c r="X22" s="7" t="s">
        <v>113</v>
      </c>
      <c r="Y22" s="8" t="s">
        <v>114</v>
      </c>
      <c r="Z22" s="7" t="s">
        <v>43</v>
      </c>
      <c r="AA22" s="8" t="s">
        <v>44</v>
      </c>
      <c r="AB22" s="9">
        <v>0.47758</v>
      </c>
    </row>
    <row r="23" spans="1:28" x14ac:dyDescent="0.35">
      <c r="A23" s="4">
        <v>4892</v>
      </c>
      <c r="B23" s="5" t="s">
        <v>109</v>
      </c>
      <c r="C23" s="6">
        <v>43805</v>
      </c>
      <c r="D23" s="4">
        <v>153</v>
      </c>
      <c r="E23" s="8" t="s">
        <v>46</v>
      </c>
      <c r="F23" s="7" t="s">
        <v>115</v>
      </c>
      <c r="G23" s="8" t="s">
        <v>116</v>
      </c>
      <c r="H23" s="7" t="str">
        <f>"000285"</f>
        <v>000285</v>
      </c>
      <c r="I23" s="6">
        <v>43532</v>
      </c>
      <c r="J23" s="7" t="str">
        <f>"000057"</f>
        <v>000057</v>
      </c>
      <c r="K23" s="6">
        <v>43769</v>
      </c>
      <c r="L23" s="7" t="str">
        <f>"000098"</f>
        <v>000098</v>
      </c>
      <c r="M23" s="6">
        <v>43769</v>
      </c>
      <c r="N23" s="7">
        <v>19</v>
      </c>
      <c r="O23" s="7" t="str">
        <f>"006654"</f>
        <v>006654</v>
      </c>
      <c r="P23" s="6">
        <v>43803</v>
      </c>
      <c r="Q23" s="9">
        <v>49.456000000000003</v>
      </c>
      <c r="R23" s="9">
        <v>5.7301399999999996</v>
      </c>
      <c r="S23" s="9">
        <v>43.725859999999997</v>
      </c>
      <c r="T23" s="7">
        <v>13</v>
      </c>
      <c r="U23" s="6">
        <v>43805</v>
      </c>
      <c r="V23" s="7">
        <v>9036090277</v>
      </c>
      <c r="W23" s="8" t="s">
        <v>112</v>
      </c>
      <c r="X23" s="7" t="s">
        <v>113</v>
      </c>
      <c r="Y23" s="8" t="s">
        <v>114</v>
      </c>
      <c r="Z23" s="7" t="s">
        <v>43</v>
      </c>
      <c r="AA23" s="8" t="s">
        <v>44</v>
      </c>
      <c r="AB23" s="9">
        <v>0.49456000000000006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2020-01-30T06:57:41Z</dcterms:modified>
</cp:coreProperties>
</file>