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4" i="1" l="1"/>
  <c r="L34" i="1"/>
  <c r="J34" i="1"/>
  <c r="H34" i="1"/>
  <c r="O33" i="1"/>
  <c r="L33" i="1"/>
  <c r="J33" i="1"/>
  <c r="H33" i="1"/>
  <c r="O32" i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<sst xmlns="http://schemas.openxmlformats.org/spreadsheetml/2006/main" count="325" uniqueCount="137">
  <si>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</si>
  <si>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</si>
  <si>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</si>
  <si>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</si>
  <si>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</si>
  <si>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</si>
  <si>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</si>
  <si>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</si>
  <si>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</si>
  <si>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</si>
  <si>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</si>
  <si>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</si>
  <si>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</si>
  <si>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</si>
  <si>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</si>
  <si>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</si>
  <si>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</si>
  <si>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</si>
  <si>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</si>
  <si>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</si>
  <si>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</si>
  <si>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</si>
  <si>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</si>
  <si>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</si>
  <si>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</si>
  <si>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</si>
  <si>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</si>
  <si>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</si>
  <si>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</si>
  <si>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</si>
  <si>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</si>
  <si>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</si>
  <si>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</si>
  <si>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</si>
  <si>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</si>
  <si>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P3409</t>
  </si>
  <si>
    <t>SFC Untied SC-SP/TSP Grant works</t>
  </si>
  <si>
    <t>P3291</t>
  </si>
  <si>
    <t>14th Fin  -Maintenance of Cremotorium, Burial Grounds</t>
  </si>
  <si>
    <t>P0190</t>
  </si>
  <si>
    <t>Works sanctioned by Hon Mayor</t>
  </si>
  <si>
    <t>P3295</t>
  </si>
  <si>
    <t>14th Finance Commission Works - UGD Works</t>
  </si>
  <si>
    <t>P2201</t>
  </si>
  <si>
    <t>Assembly Constituency Development Works under BBMP</t>
  </si>
  <si>
    <t>ddo258</t>
  </si>
  <si>
    <t xml:space="preserve"> Executive Engineer Electrical South Zone</t>
  </si>
  <si>
    <t>Technical Manager-2</t>
  </si>
  <si>
    <t>ddo265</t>
  </si>
  <si>
    <t xml:space="preserve"> Assistant Executive Engineer Gali Anjenaya Temple South Zone</t>
  </si>
  <si>
    <t>M/s KRIDL,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</si>
  <si>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</si>
  <si>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</si>
  <si>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Gali Anjenaya Temple Ward</t>
  </si>
  <si>
    <t>157-14-000037</t>
  </si>
  <si>
    <t>Asphalting and improvements to Byatarayanapura police station to Muneswara block main road in W.N 157</t>
  </si>
  <si>
    <t>157-14-000038</t>
  </si>
  <si>
    <t>Asphalting and improvements in Byatarayanapura badavane in W.N 157</t>
  </si>
  <si>
    <t>157-13-000026</t>
  </si>
  <si>
    <t>Resurfacing of asphalt roads in Kasturabha nagara, avalahalli, byatarayanapura in Gali Anjaneyaswamy ward No.157</t>
  </si>
  <si>
    <t>157-14-000039</t>
  </si>
  <si>
    <t>Asphalting and improvements in selected roads in W.N 157</t>
  </si>
  <si>
    <t>157-13-000027</t>
  </si>
  <si>
    <t>Resurfacing of asphalt roads in timber yard 1st and 2nd main road of Timber yard in Gali Anjaneyaswamy ward No.157.</t>
  </si>
  <si>
    <t>157-16-000002</t>
  </si>
  <si>
    <t>Operation and Maintenance of Street Lighting System in Ward No.157 Package S-16 of South Zone</t>
  </si>
  <si>
    <t>Sri Swastik Electricals</t>
  </si>
  <si>
    <t>157-18-000026</t>
  </si>
  <si>
    <t>Providing UGD to kala wines road sanjay nagara slum in ward no 157</t>
  </si>
  <si>
    <t>157-18-000022</t>
  </si>
  <si>
    <t>Providing office maintenance in ward no 157</t>
  </si>
  <si>
    <t>157-17-000023</t>
  </si>
  <si>
    <t>Providing CC road 9th cross of Muneshwara Block in Ward No.157</t>
  </si>
  <si>
    <t>Amarnath G R</t>
  </si>
  <si>
    <t>157-17-000017</t>
  </si>
  <si>
    <t>Providing RCC L shape drain for balance length in 7th Main Kasturba Nagar in Ward No.157</t>
  </si>
  <si>
    <t>Ravigowda H M</t>
  </si>
  <si>
    <t>157-17-000013</t>
  </si>
  <si>
    <t>Providing CC road to Boregowda Slum in Ward No.157</t>
  </si>
  <si>
    <t>Gangadhar (Royal Construction)</t>
  </si>
  <si>
    <t>157-17-000014</t>
  </si>
  <si>
    <t>Providing CC and RCC Drain to Avalahalli 2nd cross road (Bakery road) in Ward No.157</t>
  </si>
  <si>
    <t>Chethankumar H S</t>
  </si>
  <si>
    <t>157-17-000021</t>
  </si>
  <si>
    <t xml:space="preserve">Providing CC to Bytarayanapura Slum in Ward No.157 </t>
  </si>
  <si>
    <t>Sridhar Rao J (M/s Bhaskar Construction)</t>
  </si>
  <si>
    <t>157-17-000006</t>
  </si>
  <si>
    <t>Providing CC road at selected reaches near Muttu Maramma Temple and Kasturabanagar interior crosess in ward no 157</t>
  </si>
  <si>
    <t>157-17-000027</t>
  </si>
  <si>
    <t>Construction of RCC Drain by dismantling old SSM drain at 2nd main Timber Yard Layaout to Telecom layout Enterance upto 2nd cross Raghavanagara in ward no 157</t>
  </si>
  <si>
    <t>157-17-000029</t>
  </si>
  <si>
    <t>Construction of RCC Drain by dismantaling Old SSM Drain at 2nd m ain Timber Yard Layout from 2nd cross Raghavendra Upto Manoj Cargo in ward no 157</t>
  </si>
  <si>
    <t>157-17-000028</t>
  </si>
  <si>
    <t>Providing CC in Timber yard 2nd main from Manoj Cargo point to Balaji Temple in ward no 157</t>
  </si>
  <si>
    <t>157-19-000009</t>
  </si>
  <si>
    <t>Providing Improvements to roads in Sanjay Nagar slum in Ward No.157</t>
  </si>
  <si>
    <t>157-19-000010</t>
  </si>
  <si>
    <t>Providing Improvements to drain and footpath in Sanjaynagar slum in ward no.157</t>
  </si>
  <si>
    <t>July</t>
  </si>
  <si>
    <t>August</t>
  </si>
  <si>
    <t>157-18-000024</t>
  </si>
  <si>
    <t>Providing drinking water fecilities to MCT quatres and Byatarayanapura new extension and ganapathi nagara in ward no 157</t>
  </si>
  <si>
    <t>P3293</t>
  </si>
  <si>
    <t>14th Finance Commission Works - Drinking Water</t>
  </si>
  <si>
    <t>September</t>
  </si>
  <si>
    <t>157-18-000028</t>
  </si>
  <si>
    <t>Providing Improvements to teritary SWD in boregowda slum in ward no 157</t>
  </si>
  <si>
    <t>P3297</t>
  </si>
  <si>
    <t>14th Finance Commission Grants - SWD Works</t>
  </si>
  <si>
    <t>157-19-000001</t>
  </si>
  <si>
    <t>Providing UGD improvements at Ganapathi Nagara and Surrounding area in ward No 157</t>
  </si>
  <si>
    <t>The Chairman BWSSB</t>
  </si>
  <si>
    <t>157-19-000002</t>
  </si>
  <si>
    <t>Providing UGD impovements at Byatarayanapura and surrounding area in ward No 157</t>
  </si>
  <si>
    <t>157-17-000038</t>
  </si>
  <si>
    <t>Providing repairs and Maintenance of existing Borewells and providing water supply connections to water scarcity area in ward no 157</t>
  </si>
  <si>
    <t>M/s KRIDL</t>
  </si>
  <si>
    <t>P1802</t>
  </si>
  <si>
    <t>Water Supply New Areas</t>
  </si>
  <si>
    <t>October</t>
  </si>
  <si>
    <t>157-17-000030</t>
  </si>
  <si>
    <t>Providing RCC from 6th Cross of Chairman Narasimhaiah Badavane East Side upto SWD via Sharada School in ward no 157</t>
  </si>
  <si>
    <t>Technical manager-2</t>
  </si>
  <si>
    <t>November</t>
  </si>
  <si>
    <t>157-17-000031</t>
  </si>
  <si>
    <t>Providing RCC Drain and L Shape Drain from MM Road upto Vijaya Theater Cross Road in ward no 157</t>
  </si>
  <si>
    <t>157-18-000029</t>
  </si>
  <si>
    <t>Providing Improvements to dry waste collection centre and premises in ward no 157</t>
  </si>
  <si>
    <t>P3298</t>
  </si>
  <si>
    <t>14th Finance Commission Works - SWM Works</t>
  </si>
  <si>
    <t>157-18-000016</t>
  </si>
  <si>
    <t xml:space="preserve">Improvements to drain from Telecom Layout Junction to Weigh Bridge in ward no 157 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</si>
  <si>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</si>
  <si>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</si>
  <si>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157-18-000017</t>
  </si>
  <si>
    <t xml:space="preserve">Improvements to drain from Telecom Layout Junction to Weigh Bridge Via SRS Travels in ward no 157 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</si>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</sst>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A19" workbookViewId="0">
      <selection activeCell="A2" sqref="A2:XFD34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21.906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4937</v>
      </c>
      <c r="B2" s="5" t="s">
        <v>28</v>
      </c>
      <c r="C2" s="6">
        <v>43566</v>
      </c>
      <c r="D2" s="7">
        <v>157</v>
      </c>
      <c r="E2" s="8" t="s">
        <v>53</v>
      </c>
      <c r="F2" s="7" t="s">
        <v>54</v>
      </c>
      <c r="G2" s="8" t="s">
        <v>55</v>
      </c>
      <c r="H2" s="7" t="str">
        <f>"00083a"</f>
        <v>00083a</v>
      </c>
      <c r="I2" s="6">
        <v>41899</v>
      </c>
      <c r="J2" s="7" t="str">
        <f>""</f>
        <v/>
      </c>
      <c r="K2" s="6"/>
      <c r="L2" s="7" t="str">
        <f>""</f>
        <v/>
      </c>
      <c r="M2" s="6"/>
      <c r="N2" s="7">
        <v>14</v>
      </c>
      <c r="O2" s="7" t="str">
        <f>""</f>
        <v/>
      </c>
      <c r="P2" s="6"/>
      <c r="Q2" s="9">
        <v>24.993500000000001</v>
      </c>
      <c r="R2" s="9">
        <v>3.64906</v>
      </c>
      <c r="S2" s="9">
        <v>21.344439999999999</v>
      </c>
      <c r="T2" s="7">
        <v>12</v>
      </c>
      <c r="U2" s="6">
        <v>43566</v>
      </c>
      <c r="V2" s="7">
        <v>9141860666</v>
      </c>
      <c r="W2" s="8" t="s">
        <v>47</v>
      </c>
      <c r="X2" s="7" t="s">
        <v>39</v>
      </c>
      <c r="Y2" s="8" t="s">
        <v>40</v>
      </c>
      <c r="Z2" s="7" t="s">
        <v>48</v>
      </c>
      <c r="AA2" s="8" t="s">
        <v>49</v>
      </c>
      <c r="AB2" s="9">
        <f t="shared" ref="AB2:AB17" si="0">Q2/100</f>
        <v>0.24993500000000002</v>
      </c>
    </row>
    <row r="3" spans="1:28" x14ac:dyDescent="0.35">
      <c r="A3" s="4">
        <v>4938</v>
      </c>
      <c r="B3" s="5" t="s">
        <v>28</v>
      </c>
      <c r="C3" s="6">
        <v>43566</v>
      </c>
      <c r="D3" s="7">
        <v>157</v>
      </c>
      <c r="E3" s="8" t="s">
        <v>53</v>
      </c>
      <c r="F3" s="7" t="s">
        <v>56</v>
      </c>
      <c r="G3" s="8" t="s">
        <v>57</v>
      </c>
      <c r="H3" s="7" t="str">
        <f>"00084a"</f>
        <v>00084a</v>
      </c>
      <c r="I3" s="6">
        <v>41899</v>
      </c>
      <c r="J3" s="7" t="str">
        <f>""</f>
        <v/>
      </c>
      <c r="K3" s="6"/>
      <c r="L3" s="7" t="str">
        <f>""</f>
        <v/>
      </c>
      <c r="M3" s="6"/>
      <c r="N3" s="7">
        <v>14</v>
      </c>
      <c r="O3" s="7" t="str">
        <f>""</f>
        <v/>
      </c>
      <c r="P3" s="6"/>
      <c r="Q3" s="9">
        <v>25.08849</v>
      </c>
      <c r="R3" s="9">
        <v>3.7381799999999998</v>
      </c>
      <c r="S3" s="9">
        <v>21.35031</v>
      </c>
      <c r="T3" s="7">
        <v>12</v>
      </c>
      <c r="U3" s="6">
        <v>43566</v>
      </c>
      <c r="V3" s="7">
        <v>9141860666</v>
      </c>
      <c r="W3" s="8" t="s">
        <v>47</v>
      </c>
      <c r="X3" s="7" t="s">
        <v>39</v>
      </c>
      <c r="Y3" s="8" t="s">
        <v>40</v>
      </c>
      <c r="Z3" s="7" t="s">
        <v>48</v>
      </c>
      <c r="AA3" s="8" t="s">
        <v>49</v>
      </c>
      <c r="AB3" s="9">
        <f t="shared" si="0"/>
        <v>0.25088490000000002</v>
      </c>
    </row>
    <row r="4" spans="1:28" x14ac:dyDescent="0.35">
      <c r="A4" s="4">
        <v>4939</v>
      </c>
      <c r="B4" s="5" t="s">
        <v>28</v>
      </c>
      <c r="C4" s="6">
        <v>43566</v>
      </c>
      <c r="D4" s="7">
        <v>157</v>
      </c>
      <c r="E4" s="8" t="s">
        <v>53</v>
      </c>
      <c r="F4" s="7" t="s">
        <v>58</v>
      </c>
      <c r="G4" s="8" t="s">
        <v>59</v>
      </c>
      <c r="H4" s="7" t="str">
        <f>"000375"</f>
        <v>000375</v>
      </c>
      <c r="I4" s="6">
        <v>41353</v>
      </c>
      <c r="J4" s="7" t="str">
        <f>""</f>
        <v/>
      </c>
      <c r="K4" s="6"/>
      <c r="L4" s="7" t="str">
        <f>""</f>
        <v/>
      </c>
      <c r="M4" s="6"/>
      <c r="N4" s="7">
        <v>13</v>
      </c>
      <c r="O4" s="7" t="str">
        <f>""</f>
        <v/>
      </c>
      <c r="P4" s="6"/>
      <c r="Q4" s="9">
        <v>42.635179999999998</v>
      </c>
      <c r="R4" s="9">
        <v>6.2247399999999997</v>
      </c>
      <c r="S4" s="9">
        <v>36.410440000000001</v>
      </c>
      <c r="T4" s="7">
        <v>12</v>
      </c>
      <c r="U4" s="6">
        <v>43566</v>
      </c>
      <c r="V4" s="7">
        <v>9141860666</v>
      </c>
      <c r="W4" s="8" t="s">
        <v>47</v>
      </c>
      <c r="X4" s="7" t="s">
        <v>43</v>
      </c>
      <c r="Y4" s="8" t="s">
        <v>44</v>
      </c>
      <c r="Z4" s="7" t="s">
        <v>48</v>
      </c>
      <c r="AA4" s="8" t="s">
        <v>49</v>
      </c>
      <c r="AB4" s="9">
        <f t="shared" si="0"/>
        <v>0.4263518</v>
      </c>
    </row>
    <row r="5" spans="1:28" x14ac:dyDescent="0.35">
      <c r="A5" s="4">
        <v>4940</v>
      </c>
      <c r="B5" s="5" t="s">
        <v>28</v>
      </c>
      <c r="C5" s="6">
        <v>43566</v>
      </c>
      <c r="D5" s="7">
        <v>157</v>
      </c>
      <c r="E5" s="8" t="s">
        <v>53</v>
      </c>
      <c r="F5" s="7" t="s">
        <v>60</v>
      </c>
      <c r="G5" s="8" t="s">
        <v>61</v>
      </c>
      <c r="H5" s="7" t="str">
        <f>"00085a"</f>
        <v>00085a</v>
      </c>
      <c r="I5" s="6">
        <v>41899</v>
      </c>
      <c r="J5" s="7" t="str">
        <f>""</f>
        <v/>
      </c>
      <c r="K5" s="6"/>
      <c r="L5" s="7" t="str">
        <f>""</f>
        <v/>
      </c>
      <c r="M5" s="6"/>
      <c r="N5" s="7">
        <v>14</v>
      </c>
      <c r="O5" s="7" t="str">
        <f>""</f>
        <v/>
      </c>
      <c r="P5" s="6"/>
      <c r="Q5" s="9">
        <v>25.046769999999999</v>
      </c>
      <c r="R5" s="9">
        <v>3.6568399999999999</v>
      </c>
      <c r="S5" s="9">
        <v>21.38993</v>
      </c>
      <c r="T5" s="7">
        <v>12</v>
      </c>
      <c r="U5" s="6">
        <v>43566</v>
      </c>
      <c r="V5" s="7">
        <v>9141860666</v>
      </c>
      <c r="W5" s="8" t="s">
        <v>47</v>
      </c>
      <c r="X5" s="7" t="s">
        <v>39</v>
      </c>
      <c r="Y5" s="8" t="s">
        <v>40</v>
      </c>
      <c r="Z5" s="7" t="s">
        <v>48</v>
      </c>
      <c r="AA5" s="8" t="s">
        <v>49</v>
      </c>
      <c r="AB5" s="9">
        <f t="shared" si="0"/>
        <v>0.25046769999999996</v>
      </c>
    </row>
    <row r="6" spans="1:28" x14ac:dyDescent="0.35">
      <c r="A6" s="4">
        <v>4941</v>
      </c>
      <c r="B6" s="5" t="s">
        <v>28</v>
      </c>
      <c r="C6" s="6">
        <v>43566</v>
      </c>
      <c r="D6" s="7">
        <v>157</v>
      </c>
      <c r="E6" s="8" t="s">
        <v>53</v>
      </c>
      <c r="F6" s="7" t="s">
        <v>62</v>
      </c>
      <c r="G6" s="8" t="s">
        <v>63</v>
      </c>
      <c r="H6" s="7" t="str">
        <f>"000376"</f>
        <v>000376</v>
      </c>
      <c r="I6" s="6">
        <v>41351</v>
      </c>
      <c r="J6" s="7" t="str">
        <f>""</f>
        <v/>
      </c>
      <c r="K6" s="6"/>
      <c r="L6" s="7" t="str">
        <f>""</f>
        <v/>
      </c>
      <c r="M6" s="6"/>
      <c r="N6" s="7">
        <v>13</v>
      </c>
      <c r="O6" s="7" t="str">
        <f>""</f>
        <v/>
      </c>
      <c r="P6" s="6"/>
      <c r="Q6" s="9">
        <v>43.586880000000001</v>
      </c>
      <c r="R6" s="9">
        <v>6.3636999999999997</v>
      </c>
      <c r="S6" s="9">
        <v>37.223179999999999</v>
      </c>
      <c r="T6" s="7">
        <v>12</v>
      </c>
      <c r="U6" s="6">
        <v>43566</v>
      </c>
      <c r="V6" s="7">
        <v>9141860666</v>
      </c>
      <c r="W6" s="8" t="s">
        <v>47</v>
      </c>
      <c r="X6" s="7" t="s">
        <v>43</v>
      </c>
      <c r="Y6" s="8" t="s">
        <v>44</v>
      </c>
      <c r="Z6" s="7" t="s">
        <v>48</v>
      </c>
      <c r="AA6" s="8" t="s">
        <v>49</v>
      </c>
      <c r="AB6" s="9">
        <f t="shared" si="0"/>
        <v>0.4358688</v>
      </c>
    </row>
    <row r="7" spans="1:28" x14ac:dyDescent="0.35">
      <c r="A7" s="4">
        <v>4942</v>
      </c>
      <c r="B7" s="5" t="s">
        <v>28</v>
      </c>
      <c r="C7" s="6">
        <v>43567</v>
      </c>
      <c r="D7" s="7">
        <v>157</v>
      </c>
      <c r="E7" s="8" t="s">
        <v>53</v>
      </c>
      <c r="F7" s="7" t="s">
        <v>64</v>
      </c>
      <c r="G7" s="8" t="s">
        <v>65</v>
      </c>
      <c r="H7" s="7" t="str">
        <f>"000009"</f>
        <v>000009</v>
      </c>
      <c r="I7" s="6">
        <v>42931</v>
      </c>
      <c r="J7" s="7" t="str">
        <f>"000189"</f>
        <v>000189</v>
      </c>
      <c r="K7" s="6">
        <v>43483</v>
      </c>
      <c r="L7" s="7" t="str">
        <f>"000188"</f>
        <v>000188</v>
      </c>
      <c r="M7" s="6">
        <v>43483</v>
      </c>
      <c r="N7" s="7">
        <v>16</v>
      </c>
      <c r="O7" s="7" t="str">
        <f>"000807"</f>
        <v>000807</v>
      </c>
      <c r="P7" s="6">
        <v>43578</v>
      </c>
      <c r="Q7" s="9">
        <v>4.0807700000000002</v>
      </c>
      <c r="R7" s="9">
        <v>0.40275</v>
      </c>
      <c r="S7" s="9">
        <v>3.6780200000000001</v>
      </c>
      <c r="T7" s="7">
        <v>17</v>
      </c>
      <c r="U7" s="6">
        <v>43567</v>
      </c>
      <c r="V7" s="7">
        <v>0</v>
      </c>
      <c r="W7" s="8" t="s">
        <v>66</v>
      </c>
      <c r="X7" s="7" t="s">
        <v>34</v>
      </c>
      <c r="Y7" s="8" t="s">
        <v>33</v>
      </c>
      <c r="Z7" s="7" t="s">
        <v>45</v>
      </c>
      <c r="AA7" s="8" t="s">
        <v>46</v>
      </c>
      <c r="AB7" s="9">
        <f t="shared" si="0"/>
        <v>4.0807700000000002E-2</v>
      </c>
    </row>
    <row r="8" spans="1:28" x14ac:dyDescent="0.35">
      <c r="A8" s="4">
        <v>4943</v>
      </c>
      <c r="B8" s="5" t="s">
        <v>28</v>
      </c>
      <c r="C8" s="6">
        <v>43580</v>
      </c>
      <c r="D8" s="7">
        <v>157</v>
      </c>
      <c r="E8" s="8" t="s">
        <v>53</v>
      </c>
      <c r="F8" s="7" t="s">
        <v>64</v>
      </c>
      <c r="G8" s="8" t="s">
        <v>65</v>
      </c>
      <c r="H8" s="7" t="str">
        <f>"000009"</f>
        <v>000009</v>
      </c>
      <c r="I8" s="6">
        <v>42931</v>
      </c>
      <c r="J8" s="7" t="str">
        <f>"000041"</f>
        <v>000041</v>
      </c>
      <c r="K8" s="6">
        <v>43599</v>
      </c>
      <c r="L8" s="7" t="str">
        <f>"000037"</f>
        <v>000037</v>
      </c>
      <c r="M8" s="6">
        <v>43599</v>
      </c>
      <c r="N8" s="7">
        <v>16</v>
      </c>
      <c r="O8" s="7" t="str">
        <f>""</f>
        <v/>
      </c>
      <c r="P8" s="6"/>
      <c r="Q8" s="9">
        <v>4.0807700000000002</v>
      </c>
      <c r="R8" s="9">
        <v>0.39201000000000003</v>
      </c>
      <c r="S8" s="9">
        <v>3.6887599999999998</v>
      </c>
      <c r="T8" s="7">
        <v>29</v>
      </c>
      <c r="U8" s="6">
        <v>43580</v>
      </c>
      <c r="V8" s="7">
        <v>0</v>
      </c>
      <c r="W8" s="8" t="s">
        <v>66</v>
      </c>
      <c r="X8" s="7" t="s">
        <v>34</v>
      </c>
      <c r="Y8" s="8" t="s">
        <v>33</v>
      </c>
      <c r="Z8" s="7" t="s">
        <v>45</v>
      </c>
      <c r="AA8" s="8" t="s">
        <v>46</v>
      </c>
      <c r="AB8" s="9">
        <f t="shared" si="0"/>
        <v>4.0807700000000002E-2</v>
      </c>
    </row>
    <row r="9" spans="1:28" x14ac:dyDescent="0.35">
      <c r="A9" s="4">
        <v>4944</v>
      </c>
      <c r="B9" s="5" t="s">
        <v>32</v>
      </c>
      <c r="C9" s="6">
        <v>43591</v>
      </c>
      <c r="D9" s="7">
        <v>157</v>
      </c>
      <c r="E9" s="8" t="s">
        <v>53</v>
      </c>
      <c r="F9" s="7" t="s">
        <v>67</v>
      </c>
      <c r="G9" s="8" t="s">
        <v>68</v>
      </c>
      <c r="H9" s="7" t="str">
        <f>"000103"</f>
        <v>000103</v>
      </c>
      <c r="I9" s="6">
        <v>43474</v>
      </c>
      <c r="J9" s="7" t="str">
        <f>"000122"</f>
        <v>000122</v>
      </c>
      <c r="K9" s="6">
        <v>43538</v>
      </c>
      <c r="L9" s="7" t="str">
        <f>"000211"</f>
        <v>000211</v>
      </c>
      <c r="M9" s="6">
        <v>43538</v>
      </c>
      <c r="N9" s="7">
        <v>18</v>
      </c>
      <c r="O9" s="7" t="str">
        <f>"001179"</f>
        <v>001179</v>
      </c>
      <c r="P9" s="6">
        <v>43582</v>
      </c>
      <c r="Q9" s="9">
        <v>14.982200000000001</v>
      </c>
      <c r="R9" s="9">
        <v>1.85564</v>
      </c>
      <c r="S9" s="9">
        <v>13.12656</v>
      </c>
      <c r="T9" s="7">
        <v>35</v>
      </c>
      <c r="U9" s="6">
        <v>43591</v>
      </c>
      <c r="V9" s="7">
        <v>7019676576</v>
      </c>
      <c r="W9" s="8" t="s">
        <v>50</v>
      </c>
      <c r="X9" s="7" t="s">
        <v>41</v>
      </c>
      <c r="Y9" s="8" t="s">
        <v>42</v>
      </c>
      <c r="Z9" s="7" t="s">
        <v>48</v>
      </c>
      <c r="AA9" s="8" t="s">
        <v>49</v>
      </c>
      <c r="AB9" s="9">
        <f t="shared" si="0"/>
        <v>0.14982200000000001</v>
      </c>
    </row>
    <row r="10" spans="1:28" x14ac:dyDescent="0.35">
      <c r="A10" s="4">
        <v>4945</v>
      </c>
      <c r="B10" s="5" t="s">
        <v>32</v>
      </c>
      <c r="C10" s="6">
        <v>43598</v>
      </c>
      <c r="D10" s="7">
        <v>157</v>
      </c>
      <c r="E10" s="8" t="s">
        <v>53</v>
      </c>
      <c r="F10" s="7" t="s">
        <v>69</v>
      </c>
      <c r="G10" s="8" t="s">
        <v>70</v>
      </c>
      <c r="H10" s="7" t="str">
        <f>"000102"</f>
        <v>000102</v>
      </c>
      <c r="I10" s="6">
        <v>43474</v>
      </c>
      <c r="J10" s="7" t="str">
        <f>"000132"</f>
        <v>000132</v>
      </c>
      <c r="K10" s="6">
        <v>43554</v>
      </c>
      <c r="L10" s="7" t="str">
        <f>"000226"</f>
        <v>000226</v>
      </c>
      <c r="M10" s="6">
        <v>43554</v>
      </c>
      <c r="N10" s="7">
        <v>18</v>
      </c>
      <c r="O10" s="7" t="str">
        <f>"001412"</f>
        <v>001412</v>
      </c>
      <c r="P10" s="6">
        <v>43595</v>
      </c>
      <c r="Q10" s="9">
        <v>4.9859</v>
      </c>
      <c r="R10" s="9">
        <v>0.50290999999999997</v>
      </c>
      <c r="S10" s="9">
        <v>4.48299</v>
      </c>
      <c r="T10" s="7">
        <v>41</v>
      </c>
      <c r="U10" s="6">
        <v>43598</v>
      </c>
      <c r="V10" s="7">
        <v>7019676576</v>
      </c>
      <c r="W10" s="8" t="s">
        <v>50</v>
      </c>
      <c r="X10" s="7" t="s">
        <v>37</v>
      </c>
      <c r="Y10" s="8" t="s">
        <v>38</v>
      </c>
      <c r="Z10" s="7" t="s">
        <v>48</v>
      </c>
      <c r="AA10" s="8" t="s">
        <v>49</v>
      </c>
      <c r="AB10" s="9">
        <f t="shared" si="0"/>
        <v>4.9859000000000001E-2</v>
      </c>
    </row>
    <row r="11" spans="1:28" x14ac:dyDescent="0.35">
      <c r="A11" s="4">
        <v>4946</v>
      </c>
      <c r="B11" s="5" t="s">
        <v>32</v>
      </c>
      <c r="C11" s="6">
        <v>43602</v>
      </c>
      <c r="D11" s="7">
        <v>157</v>
      </c>
      <c r="E11" s="8" t="s">
        <v>53</v>
      </c>
      <c r="F11" s="7" t="s">
        <v>71</v>
      </c>
      <c r="G11" s="8" t="s">
        <v>72</v>
      </c>
      <c r="H11" s="7" t="str">
        <f>"000018"</f>
        <v>000018</v>
      </c>
      <c r="I11" s="6">
        <v>42979</v>
      </c>
      <c r="J11" s="7" t="str">
        <f>"000021"</f>
        <v>000021</v>
      </c>
      <c r="K11" s="6">
        <v>42979</v>
      </c>
      <c r="L11" s="7" t="str">
        <f>"000026"</f>
        <v>000026</v>
      </c>
      <c r="M11" s="6">
        <v>42983</v>
      </c>
      <c r="N11" s="7">
        <v>17</v>
      </c>
      <c r="O11" s="7" t="str">
        <f>"001485"</f>
        <v>001485</v>
      </c>
      <c r="P11" s="6">
        <v>43599</v>
      </c>
      <c r="Q11" s="9">
        <v>4.7486300000000004</v>
      </c>
      <c r="R11" s="9">
        <v>0.58882999999999996</v>
      </c>
      <c r="S11" s="9">
        <v>4.1597999999999997</v>
      </c>
      <c r="T11" s="7">
        <v>49</v>
      </c>
      <c r="U11" s="6">
        <v>43602</v>
      </c>
      <c r="V11" s="7">
        <v>8904099445</v>
      </c>
      <c r="W11" s="8" t="s">
        <v>73</v>
      </c>
      <c r="X11" s="7" t="s">
        <v>30</v>
      </c>
      <c r="Y11" s="8" t="s">
        <v>31</v>
      </c>
      <c r="Z11" s="7" t="s">
        <v>48</v>
      </c>
      <c r="AA11" s="8" t="s">
        <v>49</v>
      </c>
      <c r="AB11" s="9">
        <f t="shared" si="0"/>
        <v>4.7486300000000002E-2</v>
      </c>
    </row>
    <row r="12" spans="1:28" x14ac:dyDescent="0.35">
      <c r="A12" s="4">
        <v>4947</v>
      </c>
      <c r="B12" s="5" t="s">
        <v>32</v>
      </c>
      <c r="C12" s="6">
        <v>43602</v>
      </c>
      <c r="D12" s="7">
        <v>157</v>
      </c>
      <c r="E12" s="8" t="s">
        <v>53</v>
      </c>
      <c r="F12" s="7" t="s">
        <v>74</v>
      </c>
      <c r="G12" s="8" t="s">
        <v>75</v>
      </c>
      <c r="H12" s="7" t="str">
        <f>"000017"</f>
        <v>000017</v>
      </c>
      <c r="I12" s="6">
        <v>42979</v>
      </c>
      <c r="J12" s="7" t="str">
        <f>"000022"</f>
        <v>000022</v>
      </c>
      <c r="K12" s="6">
        <v>42979</v>
      </c>
      <c r="L12" s="7" t="str">
        <f>"000027"</f>
        <v>000027</v>
      </c>
      <c r="M12" s="6">
        <v>42983</v>
      </c>
      <c r="N12" s="7">
        <v>17</v>
      </c>
      <c r="O12" s="7" t="str">
        <f>"001486"</f>
        <v>001486</v>
      </c>
      <c r="P12" s="6">
        <v>43599</v>
      </c>
      <c r="Q12" s="9">
        <v>4.3126699999999998</v>
      </c>
      <c r="R12" s="9">
        <v>0.53476000000000001</v>
      </c>
      <c r="S12" s="9">
        <v>3.7779099999999999</v>
      </c>
      <c r="T12" s="7">
        <v>49</v>
      </c>
      <c r="U12" s="6">
        <v>43602</v>
      </c>
      <c r="V12" s="7">
        <v>8904099445</v>
      </c>
      <c r="W12" s="8" t="s">
        <v>76</v>
      </c>
      <c r="X12" s="7" t="s">
        <v>30</v>
      </c>
      <c r="Y12" s="8" t="s">
        <v>31</v>
      </c>
      <c r="Z12" s="7" t="s">
        <v>48</v>
      </c>
      <c r="AA12" s="8" t="s">
        <v>49</v>
      </c>
      <c r="AB12" s="9">
        <f t="shared" si="0"/>
        <v>4.3126699999999997E-2</v>
      </c>
    </row>
    <row r="13" spans="1:28" x14ac:dyDescent="0.35">
      <c r="A13" s="4">
        <v>4948</v>
      </c>
      <c r="B13" s="5" t="s">
        <v>32</v>
      </c>
      <c r="C13" s="6">
        <v>43602</v>
      </c>
      <c r="D13" s="7">
        <v>157</v>
      </c>
      <c r="E13" s="8" t="s">
        <v>53</v>
      </c>
      <c r="F13" s="7" t="s">
        <v>77</v>
      </c>
      <c r="G13" s="8" t="s">
        <v>78</v>
      </c>
      <c r="H13" s="7" t="str">
        <f>"000022"</f>
        <v>000022</v>
      </c>
      <c r="I13" s="6">
        <v>43001</v>
      </c>
      <c r="J13" s="7" t="str">
        <f>"000039"</f>
        <v>000039</v>
      </c>
      <c r="K13" s="6">
        <v>43001</v>
      </c>
      <c r="L13" s="7" t="str">
        <f>"000033"</f>
        <v>000033</v>
      </c>
      <c r="M13" s="6">
        <v>43001</v>
      </c>
      <c r="N13" s="7">
        <v>17</v>
      </c>
      <c r="O13" s="7" t="str">
        <f>"001545"</f>
        <v>001545</v>
      </c>
      <c r="P13" s="6">
        <v>43599</v>
      </c>
      <c r="Q13" s="9">
        <v>14.124000000000001</v>
      </c>
      <c r="R13" s="9">
        <v>1.99448</v>
      </c>
      <c r="S13" s="9">
        <v>12.129519999999999</v>
      </c>
      <c r="T13" s="7">
        <v>49</v>
      </c>
      <c r="U13" s="6">
        <v>43602</v>
      </c>
      <c r="V13" s="7">
        <v>9902963237</v>
      </c>
      <c r="W13" s="8" t="s">
        <v>79</v>
      </c>
      <c r="X13" s="7" t="s">
        <v>30</v>
      </c>
      <c r="Y13" s="8" t="s">
        <v>31</v>
      </c>
      <c r="Z13" s="7" t="s">
        <v>48</v>
      </c>
      <c r="AA13" s="8" t="s">
        <v>49</v>
      </c>
      <c r="AB13" s="9">
        <f t="shared" si="0"/>
        <v>0.14124</v>
      </c>
    </row>
    <row r="14" spans="1:28" x14ac:dyDescent="0.35">
      <c r="A14" s="4">
        <v>4949</v>
      </c>
      <c r="B14" s="5" t="s">
        <v>32</v>
      </c>
      <c r="C14" s="6">
        <v>43602</v>
      </c>
      <c r="D14" s="7">
        <v>157</v>
      </c>
      <c r="E14" s="8" t="s">
        <v>53</v>
      </c>
      <c r="F14" s="7" t="s">
        <v>80</v>
      </c>
      <c r="G14" s="8" t="s">
        <v>81</v>
      </c>
      <c r="H14" s="7" t="str">
        <f>"000024"</f>
        <v>000024</v>
      </c>
      <c r="I14" s="6">
        <v>43001</v>
      </c>
      <c r="J14" s="7" t="str">
        <f>"000041"</f>
        <v>000041</v>
      </c>
      <c r="K14" s="6">
        <v>43001</v>
      </c>
      <c r="L14" s="7" t="str">
        <f>"000034"</f>
        <v>000034</v>
      </c>
      <c r="M14" s="6">
        <v>43001</v>
      </c>
      <c r="N14" s="7">
        <v>17</v>
      </c>
      <c r="O14" s="7" t="str">
        <f>"001547"</f>
        <v>001547</v>
      </c>
      <c r="P14" s="6">
        <v>43599</v>
      </c>
      <c r="Q14" s="9">
        <v>9.9050600000000006</v>
      </c>
      <c r="R14" s="9">
        <v>1.24803</v>
      </c>
      <c r="S14" s="9">
        <v>8.6570300000000007</v>
      </c>
      <c r="T14" s="7">
        <v>49</v>
      </c>
      <c r="U14" s="6">
        <v>43602</v>
      </c>
      <c r="V14" s="7">
        <v>9845814773</v>
      </c>
      <c r="W14" s="8" t="s">
        <v>82</v>
      </c>
      <c r="X14" s="7" t="s">
        <v>30</v>
      </c>
      <c r="Y14" s="8" t="s">
        <v>31</v>
      </c>
      <c r="Z14" s="7" t="s">
        <v>48</v>
      </c>
      <c r="AA14" s="8" t="s">
        <v>49</v>
      </c>
      <c r="AB14" s="9">
        <f t="shared" si="0"/>
        <v>9.9050600000000003E-2</v>
      </c>
    </row>
    <row r="15" spans="1:28" x14ac:dyDescent="0.35">
      <c r="A15" s="4">
        <v>4950</v>
      </c>
      <c r="B15" s="5" t="s">
        <v>32</v>
      </c>
      <c r="C15" s="6">
        <v>43603</v>
      </c>
      <c r="D15" s="7">
        <v>157</v>
      </c>
      <c r="E15" s="8" t="s">
        <v>53</v>
      </c>
      <c r="F15" s="7" t="s">
        <v>83</v>
      </c>
      <c r="G15" s="8" t="s">
        <v>84</v>
      </c>
      <c r="H15" s="7" t="str">
        <f>"000025"</f>
        <v>000025</v>
      </c>
      <c r="I15" s="6">
        <v>43001</v>
      </c>
      <c r="J15" s="7" t="str">
        <f>"000042"</f>
        <v>000042</v>
      </c>
      <c r="K15" s="6">
        <v>43001</v>
      </c>
      <c r="L15" s="7" t="str">
        <f>"000036"</f>
        <v>000036</v>
      </c>
      <c r="M15" s="6">
        <v>43001</v>
      </c>
      <c r="N15" s="7">
        <v>17</v>
      </c>
      <c r="O15" s="7" t="str">
        <f>"001668"</f>
        <v>001668</v>
      </c>
      <c r="P15" s="6">
        <v>43602</v>
      </c>
      <c r="Q15" s="9">
        <v>5.5744699999999998</v>
      </c>
      <c r="R15" s="9">
        <v>0.73438000000000003</v>
      </c>
      <c r="S15" s="9">
        <v>4.84009</v>
      </c>
      <c r="T15" s="7">
        <v>50</v>
      </c>
      <c r="U15" s="6">
        <v>43603</v>
      </c>
      <c r="V15" s="7">
        <v>9845814773</v>
      </c>
      <c r="W15" s="8" t="s">
        <v>85</v>
      </c>
      <c r="X15" s="7" t="s">
        <v>30</v>
      </c>
      <c r="Y15" s="8" t="s">
        <v>31</v>
      </c>
      <c r="Z15" s="7" t="s">
        <v>48</v>
      </c>
      <c r="AA15" s="8" t="s">
        <v>49</v>
      </c>
      <c r="AB15" s="9">
        <f t="shared" si="0"/>
        <v>5.5744700000000001E-2</v>
      </c>
    </row>
    <row r="16" spans="1:28" x14ac:dyDescent="0.35">
      <c r="A16" s="4">
        <v>4951</v>
      </c>
      <c r="B16" s="5" t="s">
        <v>32</v>
      </c>
      <c r="C16" s="6">
        <v>43603</v>
      </c>
      <c r="D16" s="7">
        <v>157</v>
      </c>
      <c r="E16" s="8" t="s">
        <v>53</v>
      </c>
      <c r="F16" s="7" t="s">
        <v>86</v>
      </c>
      <c r="G16" s="8" t="s">
        <v>87</v>
      </c>
      <c r="H16" s="7" t="str">
        <f>"000023"</f>
        <v>000023</v>
      </c>
      <c r="I16" s="6">
        <v>43001</v>
      </c>
      <c r="J16" s="7" t="str">
        <f>"000040"</f>
        <v>000040</v>
      </c>
      <c r="K16" s="6">
        <v>43001</v>
      </c>
      <c r="L16" s="7" t="str">
        <f>"000035"</f>
        <v>000035</v>
      </c>
      <c r="M16" s="6">
        <v>43001</v>
      </c>
      <c r="N16" s="7">
        <v>17</v>
      </c>
      <c r="O16" s="7" t="str">
        <f>"001669"</f>
        <v>001669</v>
      </c>
      <c r="P16" s="6">
        <v>43602</v>
      </c>
      <c r="Q16" s="9">
        <v>10.76942</v>
      </c>
      <c r="R16" s="9">
        <v>1.4969600000000001</v>
      </c>
      <c r="S16" s="9">
        <v>9.2724600000000006</v>
      </c>
      <c r="T16" s="7">
        <v>50</v>
      </c>
      <c r="U16" s="6">
        <v>43603</v>
      </c>
      <c r="V16" s="7">
        <v>9845814773</v>
      </c>
      <c r="W16" s="8" t="s">
        <v>85</v>
      </c>
      <c r="X16" s="7" t="s">
        <v>30</v>
      </c>
      <c r="Y16" s="8" t="s">
        <v>31</v>
      </c>
      <c r="Z16" s="7" t="s">
        <v>48</v>
      </c>
      <c r="AA16" s="8" t="s">
        <v>49</v>
      </c>
      <c r="AB16" s="9">
        <f t="shared" si="0"/>
        <v>0.1076942</v>
      </c>
    </row>
    <row r="17" spans="1:28" x14ac:dyDescent="0.35">
      <c r="A17" s="4">
        <v>4952</v>
      </c>
      <c r="B17" s="5" t="s">
        <v>32</v>
      </c>
      <c r="C17" s="6">
        <v>43615</v>
      </c>
      <c r="D17" s="7">
        <v>157</v>
      </c>
      <c r="E17" s="8" t="s">
        <v>53</v>
      </c>
      <c r="F17" s="7" t="s">
        <v>88</v>
      </c>
      <c r="G17" s="8" t="s">
        <v>89</v>
      </c>
      <c r="H17" s="7" t="str">
        <f>"000048"</f>
        <v>000048</v>
      </c>
      <c r="I17" s="6">
        <v>43046</v>
      </c>
      <c r="J17" s="7" t="str">
        <f>"000054"</f>
        <v>000054</v>
      </c>
      <c r="K17" s="6">
        <v>43048</v>
      </c>
      <c r="L17" s="7" t="str">
        <f>"000058"</f>
        <v>000058</v>
      </c>
      <c r="M17" s="6">
        <v>43049</v>
      </c>
      <c r="N17" s="7">
        <v>17</v>
      </c>
      <c r="O17" s="7" t="str">
        <f>"002152"</f>
        <v>002152</v>
      </c>
      <c r="P17" s="6">
        <v>43613</v>
      </c>
      <c r="Q17" s="9">
        <v>48.939500000000002</v>
      </c>
      <c r="R17" s="9">
        <v>5.9369899999999998</v>
      </c>
      <c r="S17" s="9">
        <v>43.002510000000001</v>
      </c>
      <c r="T17" s="7">
        <v>65</v>
      </c>
      <c r="U17" s="6">
        <v>43615</v>
      </c>
      <c r="V17" s="7">
        <v>9902988754</v>
      </c>
      <c r="W17" s="8" t="s">
        <v>47</v>
      </c>
      <c r="X17" s="7" t="s">
        <v>51</v>
      </c>
      <c r="Y17" s="8" t="s">
        <v>52</v>
      </c>
      <c r="Z17" s="7" t="s">
        <v>48</v>
      </c>
      <c r="AA17" s="8" t="s">
        <v>49</v>
      </c>
      <c r="AB17" s="9">
        <f t="shared" si="0"/>
        <v>0.48939500000000002</v>
      </c>
    </row>
    <row r="18" spans="1:28" x14ac:dyDescent="0.35">
      <c r="A18" s="4">
        <v>4953</v>
      </c>
      <c r="B18" s="5" t="s">
        <v>29</v>
      </c>
      <c r="C18" s="6">
        <v>43628</v>
      </c>
      <c r="D18" s="7">
        <v>157</v>
      </c>
      <c r="E18" s="8" t="s">
        <v>53</v>
      </c>
      <c r="F18" s="7" t="s">
        <v>90</v>
      </c>
      <c r="G18" s="8" t="s">
        <v>91</v>
      </c>
      <c r="H18" s="7" t="str">
        <f>"000047"</f>
        <v>000047</v>
      </c>
      <c r="I18" s="6">
        <v>43046</v>
      </c>
      <c r="J18" s="7" t="str">
        <f>"000055"</f>
        <v>000055</v>
      </c>
      <c r="K18" s="6">
        <v>43048</v>
      </c>
      <c r="L18" s="7" t="str">
        <f>"000059"</f>
        <v>000059</v>
      </c>
      <c r="M18" s="6">
        <v>43049</v>
      </c>
      <c r="N18" s="7">
        <v>17</v>
      </c>
      <c r="O18" s="7" t="str">
        <f>"002408"</f>
        <v>002408</v>
      </c>
      <c r="P18" s="6">
        <v>43622</v>
      </c>
      <c r="Q18" s="9">
        <v>48.919899999999998</v>
      </c>
      <c r="R18" s="9">
        <v>5.9347099999999999</v>
      </c>
      <c r="S18" s="9">
        <v>42.985190000000003</v>
      </c>
      <c r="T18" s="7">
        <v>76</v>
      </c>
      <c r="U18" s="6">
        <v>43628</v>
      </c>
      <c r="V18" s="7">
        <v>9902988754</v>
      </c>
      <c r="W18" s="8" t="s">
        <v>47</v>
      </c>
      <c r="X18" s="7" t="s">
        <v>51</v>
      </c>
      <c r="Y18" s="8" t="s">
        <v>52</v>
      </c>
      <c r="Z18" s="7" t="s">
        <v>48</v>
      </c>
      <c r="AA18" s="8" t="s">
        <v>49</v>
      </c>
      <c r="AB18" s="9">
        <v>0.48919899999999999</v>
      </c>
    </row>
    <row r="19" spans="1:28" x14ac:dyDescent="0.35">
      <c r="A19" s="4">
        <v>4954</v>
      </c>
      <c r="B19" s="5" t="s">
        <v>29</v>
      </c>
      <c r="C19" s="6">
        <v>43634</v>
      </c>
      <c r="D19" s="7">
        <v>157</v>
      </c>
      <c r="E19" s="8" t="s">
        <v>53</v>
      </c>
      <c r="F19" s="7" t="s">
        <v>92</v>
      </c>
      <c r="G19" s="8" t="s">
        <v>93</v>
      </c>
      <c r="H19" s="7" t="str">
        <f>"000086"</f>
        <v>000086</v>
      </c>
      <c r="I19" s="6">
        <v>43099</v>
      </c>
      <c r="J19" s="7" t="str">
        <f>"000079"</f>
        <v>000079</v>
      </c>
      <c r="K19" s="6">
        <v>43099</v>
      </c>
      <c r="L19" s="7" t="str">
        <f>"000093"</f>
        <v>000093</v>
      </c>
      <c r="M19" s="6">
        <v>43099</v>
      </c>
      <c r="N19" s="7">
        <v>17</v>
      </c>
      <c r="O19" s="7" t="str">
        <f>"002666"</f>
        <v>002666</v>
      </c>
      <c r="P19" s="6">
        <v>43628</v>
      </c>
      <c r="Q19" s="9">
        <v>49.487400000000001</v>
      </c>
      <c r="R19" s="9">
        <v>6.0380500000000001</v>
      </c>
      <c r="S19" s="9">
        <v>43.449350000000003</v>
      </c>
      <c r="T19" s="7">
        <v>88</v>
      </c>
      <c r="U19" s="6">
        <v>43634</v>
      </c>
      <c r="V19" s="7">
        <v>9731372865</v>
      </c>
      <c r="W19" s="8" t="s">
        <v>47</v>
      </c>
      <c r="X19" s="7" t="s">
        <v>51</v>
      </c>
      <c r="Y19" s="8" t="s">
        <v>52</v>
      </c>
      <c r="Z19" s="7" t="s">
        <v>48</v>
      </c>
      <c r="AA19" s="8" t="s">
        <v>49</v>
      </c>
      <c r="AB19" s="9">
        <v>0.49487400000000004</v>
      </c>
    </row>
    <row r="20" spans="1:28" x14ac:dyDescent="0.35">
      <c r="A20" s="4">
        <v>4955</v>
      </c>
      <c r="B20" s="5" t="s">
        <v>29</v>
      </c>
      <c r="C20" s="6">
        <v>43644</v>
      </c>
      <c r="D20" s="7">
        <v>157</v>
      </c>
      <c r="E20" s="8" t="s">
        <v>53</v>
      </c>
      <c r="F20" s="7" t="s">
        <v>94</v>
      </c>
      <c r="G20" s="8" t="s">
        <v>95</v>
      </c>
      <c r="H20" s="7" t="str">
        <f>"000219"</f>
        <v>000219</v>
      </c>
      <c r="I20" s="6">
        <v>43532</v>
      </c>
      <c r="J20" s="7" t="str">
        <f>"000024"</f>
        <v>000024</v>
      </c>
      <c r="K20" s="6">
        <v>43603</v>
      </c>
      <c r="L20" s="7" t="str">
        <f>"000039"</f>
        <v>000039</v>
      </c>
      <c r="M20" s="6">
        <v>43603</v>
      </c>
      <c r="N20" s="7">
        <v>19</v>
      </c>
      <c r="O20" s="7" t="str">
        <f>"002859"</f>
        <v>002859</v>
      </c>
      <c r="P20" s="6">
        <v>43636</v>
      </c>
      <c r="Q20" s="9">
        <v>14.995200000000001</v>
      </c>
      <c r="R20" s="9">
        <v>1.8144100000000001</v>
      </c>
      <c r="S20" s="9">
        <v>13.18079</v>
      </c>
      <c r="T20" s="7">
        <v>95</v>
      </c>
      <c r="U20" s="6">
        <v>43644</v>
      </c>
      <c r="V20" s="7">
        <v>9900310919</v>
      </c>
      <c r="W20" s="8" t="s">
        <v>50</v>
      </c>
      <c r="X20" s="7" t="s">
        <v>35</v>
      </c>
      <c r="Y20" s="8" t="s">
        <v>36</v>
      </c>
      <c r="Z20" s="7" t="s">
        <v>48</v>
      </c>
      <c r="AA20" s="8" t="s">
        <v>49</v>
      </c>
      <c r="AB20" s="9">
        <v>0.149952</v>
      </c>
    </row>
    <row r="21" spans="1:28" x14ac:dyDescent="0.35">
      <c r="A21" s="4">
        <v>4956</v>
      </c>
      <c r="B21" s="5" t="s">
        <v>29</v>
      </c>
      <c r="C21" s="6">
        <v>43644</v>
      </c>
      <c r="D21" s="7">
        <v>157</v>
      </c>
      <c r="E21" s="8" t="s">
        <v>53</v>
      </c>
      <c r="F21" s="7" t="s">
        <v>96</v>
      </c>
      <c r="G21" s="8" t="s">
        <v>97</v>
      </c>
      <c r="H21" s="7" t="str">
        <f>"000220"</f>
        <v>000220</v>
      </c>
      <c r="I21" s="6">
        <v>43532</v>
      </c>
      <c r="J21" s="7" t="str">
        <f>"000025"</f>
        <v>000025</v>
      </c>
      <c r="K21" s="6">
        <v>43603</v>
      </c>
      <c r="L21" s="7" t="str">
        <f>"000040"</f>
        <v>000040</v>
      </c>
      <c r="M21" s="6">
        <v>43603</v>
      </c>
      <c r="N21" s="7">
        <v>19</v>
      </c>
      <c r="O21" s="7" t="str">
        <f>"002860"</f>
        <v>002860</v>
      </c>
      <c r="P21" s="6">
        <v>43636</v>
      </c>
      <c r="Q21" s="9">
        <v>14.986499999999999</v>
      </c>
      <c r="R21" s="9">
        <v>1.8133900000000001</v>
      </c>
      <c r="S21" s="9">
        <v>13.173109999999999</v>
      </c>
      <c r="T21" s="7">
        <v>95</v>
      </c>
      <c r="U21" s="6">
        <v>43644</v>
      </c>
      <c r="V21" s="7">
        <v>9900310919</v>
      </c>
      <c r="W21" s="8" t="s">
        <v>50</v>
      </c>
      <c r="X21" s="7" t="s">
        <v>35</v>
      </c>
      <c r="Y21" s="8" t="s">
        <v>36</v>
      </c>
      <c r="Z21" s="7" t="s">
        <v>48</v>
      </c>
      <c r="AA21" s="8" t="s">
        <v>49</v>
      </c>
      <c r="AB21" s="9">
        <v>0.149865</v>
      </c>
    </row>
    <row r="22" spans="1:28" x14ac:dyDescent="0.35">
      <c r="A22" s="4">
        <v>4957</v>
      </c>
      <c r="B22" s="5" t="s">
        <v>98</v>
      </c>
      <c r="C22" s="6">
        <v>43654</v>
      </c>
      <c r="D22" s="7">
        <v>157</v>
      </c>
      <c r="E22" s="8" t="s">
        <v>53</v>
      </c>
      <c r="F22" s="7" t="s">
        <v>64</v>
      </c>
      <c r="G22" s="10" t="s">
        <v>65</v>
      </c>
      <c r="H22" s="7" t="str">
        <f>"000009"</f>
        <v>000009</v>
      </c>
      <c r="I22" s="6">
        <v>42931</v>
      </c>
      <c r="J22" s="7" t="str">
        <f>"000219"</f>
        <v>000219</v>
      </c>
      <c r="K22" s="6">
        <v>43790</v>
      </c>
      <c r="L22" s="7" t="str">
        <f>"000219"</f>
        <v>000219</v>
      </c>
      <c r="M22" s="6">
        <v>43790</v>
      </c>
      <c r="N22" s="7">
        <v>16</v>
      </c>
      <c r="O22" s="7" t="str">
        <f>""</f>
        <v/>
      </c>
      <c r="P22" s="7"/>
      <c r="Q22" s="11">
        <v>2.0403899999999999</v>
      </c>
      <c r="R22" s="11">
        <v>0.18548000000000001</v>
      </c>
      <c r="S22" s="11">
        <v>1.8549100000000001</v>
      </c>
      <c r="T22" s="7">
        <v>109</v>
      </c>
      <c r="U22" s="6">
        <v>43654</v>
      </c>
      <c r="V22" s="7">
        <v>0</v>
      </c>
      <c r="W22" s="10" t="s">
        <v>66</v>
      </c>
      <c r="X22" s="7" t="s">
        <v>34</v>
      </c>
      <c r="Y22" s="10" t="s">
        <v>33</v>
      </c>
      <c r="Z22" s="7" t="s">
        <v>45</v>
      </c>
      <c r="AA22" s="10" t="s">
        <v>46</v>
      </c>
      <c r="AB22" s="11">
        <f t="shared" ref="AB22:AB28" si="1">Q22/100</f>
        <v>2.0403899999999999E-2</v>
      </c>
    </row>
    <row r="23" spans="1:28" x14ac:dyDescent="0.35">
      <c r="A23" s="4">
        <v>4958</v>
      </c>
      <c r="B23" s="5" t="s">
        <v>99</v>
      </c>
      <c r="C23" s="6">
        <v>43685</v>
      </c>
      <c r="D23" s="7">
        <v>157</v>
      </c>
      <c r="E23" s="8" t="s">
        <v>53</v>
      </c>
      <c r="F23" s="7" t="s">
        <v>64</v>
      </c>
      <c r="G23" s="10" t="s">
        <v>65</v>
      </c>
      <c r="H23" s="7" t="str">
        <f>"000009"</f>
        <v>000009</v>
      </c>
      <c r="I23" s="6">
        <v>42931</v>
      </c>
      <c r="J23" s="7" t="str">
        <f>"000219"</f>
        <v>000219</v>
      </c>
      <c r="K23" s="6">
        <v>43790</v>
      </c>
      <c r="L23" s="7" t="str">
        <f>"000219"</f>
        <v>000219</v>
      </c>
      <c r="M23" s="6">
        <v>43790</v>
      </c>
      <c r="N23" s="7">
        <v>16</v>
      </c>
      <c r="O23" s="7" t="str">
        <f>""</f>
        <v/>
      </c>
      <c r="P23" s="7"/>
      <c r="Q23" s="11">
        <v>2.0403899999999999</v>
      </c>
      <c r="R23" s="11">
        <v>0.17047999999999999</v>
      </c>
      <c r="S23" s="11">
        <v>1.86991</v>
      </c>
      <c r="T23" s="7">
        <v>149</v>
      </c>
      <c r="U23" s="6">
        <v>43685</v>
      </c>
      <c r="V23" s="7">
        <v>0</v>
      </c>
      <c r="W23" s="10" t="s">
        <v>66</v>
      </c>
      <c r="X23" s="7" t="s">
        <v>34</v>
      </c>
      <c r="Y23" s="10" t="s">
        <v>33</v>
      </c>
      <c r="Z23" s="7" t="s">
        <v>45</v>
      </c>
      <c r="AA23" s="10" t="s">
        <v>46</v>
      </c>
      <c r="AB23" s="11">
        <f t="shared" si="1"/>
        <v>2.0403899999999999E-2</v>
      </c>
    </row>
    <row r="24" spans="1:28" x14ac:dyDescent="0.35">
      <c r="A24" s="4">
        <v>4959</v>
      </c>
      <c r="B24" s="5" t="s">
        <v>99</v>
      </c>
      <c r="C24" s="6">
        <v>43693</v>
      </c>
      <c r="D24" s="7">
        <v>157</v>
      </c>
      <c r="E24" s="8" t="s">
        <v>53</v>
      </c>
      <c r="F24" s="7" t="s">
        <v>100</v>
      </c>
      <c r="G24" s="10" t="s">
        <v>101</v>
      </c>
      <c r="H24" s="7" t="str">
        <f>"000101"</f>
        <v>000101</v>
      </c>
      <c r="I24" s="6">
        <v>43474</v>
      </c>
      <c r="J24" s="7" t="str">
        <f>"000037"</f>
        <v>000037</v>
      </c>
      <c r="K24" s="6">
        <v>43622</v>
      </c>
      <c r="L24" s="7" t="str">
        <f>"000064"</f>
        <v>000064</v>
      </c>
      <c r="M24" s="6">
        <v>43622</v>
      </c>
      <c r="N24" s="7">
        <v>18</v>
      </c>
      <c r="O24" s="7" t="str">
        <f>"004410"</f>
        <v>004410</v>
      </c>
      <c r="P24" s="6">
        <v>43690</v>
      </c>
      <c r="Q24" s="11">
        <v>19.954999999999998</v>
      </c>
      <c r="R24" s="11">
        <v>1.9504600000000001</v>
      </c>
      <c r="S24" s="11">
        <v>18.004539999999999</v>
      </c>
      <c r="T24" s="7">
        <v>155</v>
      </c>
      <c r="U24" s="6">
        <v>43693</v>
      </c>
      <c r="V24" s="7">
        <v>7019676576</v>
      </c>
      <c r="W24" s="10" t="s">
        <v>50</v>
      </c>
      <c r="X24" s="7" t="s">
        <v>102</v>
      </c>
      <c r="Y24" s="10" t="s">
        <v>103</v>
      </c>
      <c r="Z24" s="7" t="s">
        <v>48</v>
      </c>
      <c r="AA24" s="10" t="s">
        <v>49</v>
      </c>
      <c r="AB24" s="11">
        <f t="shared" si="1"/>
        <v>0.19954999999999998</v>
      </c>
    </row>
    <row r="25" spans="1:28" x14ac:dyDescent="0.35">
      <c r="A25" s="4">
        <v>4960</v>
      </c>
      <c r="B25" s="5" t="s">
        <v>104</v>
      </c>
      <c r="C25" s="6">
        <v>43717</v>
      </c>
      <c r="D25" s="7">
        <v>157</v>
      </c>
      <c r="E25" s="8" t="s">
        <v>53</v>
      </c>
      <c r="F25" s="7" t="s">
        <v>105</v>
      </c>
      <c r="G25" s="10" t="s">
        <v>106</v>
      </c>
      <c r="H25" s="7" t="str">
        <f>"000099"</f>
        <v>000099</v>
      </c>
      <c r="I25" s="6">
        <v>43474</v>
      </c>
      <c r="J25" s="7" t="str">
        <f>"000038"</f>
        <v>000038</v>
      </c>
      <c r="K25" s="6">
        <v>43622</v>
      </c>
      <c r="L25" s="7" t="str">
        <f>"000063"</f>
        <v>000063</v>
      </c>
      <c r="M25" s="6">
        <v>43622</v>
      </c>
      <c r="N25" s="7">
        <v>18</v>
      </c>
      <c r="O25" s="7" t="str">
        <f>"004762"</f>
        <v>004762</v>
      </c>
      <c r="P25" s="6">
        <v>43703</v>
      </c>
      <c r="Q25" s="11">
        <v>9.9806000000000008</v>
      </c>
      <c r="R25" s="11">
        <v>1.44055</v>
      </c>
      <c r="S25" s="11">
        <v>8.5400500000000008</v>
      </c>
      <c r="T25" s="7">
        <v>178</v>
      </c>
      <c r="U25" s="6">
        <v>43717</v>
      </c>
      <c r="V25" s="7">
        <v>7019676576</v>
      </c>
      <c r="W25" s="10" t="s">
        <v>50</v>
      </c>
      <c r="X25" s="7" t="s">
        <v>107</v>
      </c>
      <c r="Y25" s="10" t="s">
        <v>108</v>
      </c>
      <c r="Z25" s="7" t="s">
        <v>48</v>
      </c>
      <c r="AA25" s="10" t="s">
        <v>49</v>
      </c>
      <c r="AB25" s="11">
        <f t="shared" si="1"/>
        <v>9.9806000000000006E-2</v>
      </c>
    </row>
    <row r="26" spans="1:28" x14ac:dyDescent="0.35">
      <c r="A26" s="4">
        <v>4961</v>
      </c>
      <c r="B26" s="5" t="s">
        <v>104</v>
      </c>
      <c r="C26" s="6">
        <v>43717</v>
      </c>
      <c r="D26" s="7">
        <v>157</v>
      </c>
      <c r="E26" s="8" t="s">
        <v>53</v>
      </c>
      <c r="F26" s="7" t="s">
        <v>109</v>
      </c>
      <c r="G26" s="10" t="s">
        <v>110</v>
      </c>
      <c r="H26" s="7" t="str">
        <f>"000009"</f>
        <v>000009</v>
      </c>
      <c r="I26" s="6">
        <v>43633</v>
      </c>
      <c r="J26" s="7" t="str">
        <f>"000047"</f>
        <v>000047</v>
      </c>
      <c r="K26" s="6">
        <v>43634</v>
      </c>
      <c r="L26" s="7" t="str">
        <f>"000079"</f>
        <v>000079</v>
      </c>
      <c r="M26" s="6">
        <v>43634</v>
      </c>
      <c r="N26" s="7">
        <v>19</v>
      </c>
      <c r="O26" s="7" t="str">
        <f>"004768"</f>
        <v>004768</v>
      </c>
      <c r="P26" s="6">
        <v>43703</v>
      </c>
      <c r="Q26" s="11">
        <v>14.916</v>
      </c>
      <c r="R26" s="11">
        <v>0</v>
      </c>
      <c r="S26" s="11">
        <v>14.916</v>
      </c>
      <c r="T26" s="7">
        <v>178</v>
      </c>
      <c r="U26" s="6">
        <v>43717</v>
      </c>
      <c r="V26" s="7">
        <v>9036567996</v>
      </c>
      <c r="W26" s="10" t="s">
        <v>111</v>
      </c>
      <c r="X26" s="7" t="s">
        <v>41</v>
      </c>
      <c r="Y26" s="10" t="s">
        <v>42</v>
      </c>
      <c r="Z26" s="7" t="s">
        <v>48</v>
      </c>
      <c r="AA26" s="10" t="s">
        <v>49</v>
      </c>
      <c r="AB26" s="11">
        <f t="shared" si="1"/>
        <v>0.14916000000000001</v>
      </c>
    </row>
    <row r="27" spans="1:28" x14ac:dyDescent="0.35">
      <c r="A27" s="4">
        <v>4962</v>
      </c>
      <c r="B27" s="5" t="s">
        <v>104</v>
      </c>
      <c r="C27" s="6">
        <v>43717</v>
      </c>
      <c r="D27" s="7">
        <v>157</v>
      </c>
      <c r="E27" s="8" t="s">
        <v>53</v>
      </c>
      <c r="F27" s="7" t="s">
        <v>112</v>
      </c>
      <c r="G27" s="10" t="s">
        <v>113</v>
      </c>
      <c r="H27" s="7" t="str">
        <f>"000010"</f>
        <v>000010</v>
      </c>
      <c r="I27" s="6">
        <v>43633</v>
      </c>
      <c r="J27" s="7" t="str">
        <f>"000048"</f>
        <v>000048</v>
      </c>
      <c r="K27" s="6">
        <v>43634</v>
      </c>
      <c r="L27" s="7" t="str">
        <f>"000080"</f>
        <v>000080</v>
      </c>
      <c r="M27" s="6">
        <v>43634</v>
      </c>
      <c r="N27" s="7">
        <v>19</v>
      </c>
      <c r="O27" s="7" t="str">
        <f>"004769"</f>
        <v>004769</v>
      </c>
      <c r="P27" s="6">
        <v>43703</v>
      </c>
      <c r="Q27" s="11">
        <v>14.916</v>
      </c>
      <c r="R27" s="11">
        <v>0</v>
      </c>
      <c r="S27" s="11">
        <v>14.916</v>
      </c>
      <c r="T27" s="7">
        <v>178</v>
      </c>
      <c r="U27" s="6">
        <v>43717</v>
      </c>
      <c r="V27" s="7">
        <v>9036567996</v>
      </c>
      <c r="W27" s="10" t="s">
        <v>111</v>
      </c>
      <c r="X27" s="7" t="s">
        <v>41</v>
      </c>
      <c r="Y27" s="10" t="s">
        <v>42</v>
      </c>
      <c r="Z27" s="7" t="s">
        <v>48</v>
      </c>
      <c r="AA27" s="10" t="s">
        <v>49</v>
      </c>
      <c r="AB27" s="11">
        <f t="shared" si="1"/>
        <v>0.14916000000000001</v>
      </c>
    </row>
    <row r="28" spans="1:28" x14ac:dyDescent="0.35">
      <c r="A28" s="4">
        <v>4963</v>
      </c>
      <c r="B28" s="5" t="s">
        <v>104</v>
      </c>
      <c r="C28" s="6">
        <v>43729</v>
      </c>
      <c r="D28" s="7">
        <v>157</v>
      </c>
      <c r="E28" s="8" t="s">
        <v>53</v>
      </c>
      <c r="F28" s="7" t="s">
        <v>114</v>
      </c>
      <c r="G28" s="10" t="s">
        <v>115</v>
      </c>
      <c r="H28" s="7" t="str">
        <f>"000018"</f>
        <v>000018</v>
      </c>
      <c r="I28" s="6">
        <v>43297</v>
      </c>
      <c r="J28" s="7" t="str">
        <f>""</f>
        <v/>
      </c>
      <c r="K28" s="7"/>
      <c r="L28" s="7" t="str">
        <f>""</f>
        <v/>
      </c>
      <c r="M28" s="7"/>
      <c r="N28" s="7">
        <v>17</v>
      </c>
      <c r="O28" s="7" t="str">
        <f>""</f>
        <v/>
      </c>
      <c r="P28" s="7"/>
      <c r="Q28" s="11">
        <v>14.9933</v>
      </c>
      <c r="R28" s="11">
        <v>1.66425</v>
      </c>
      <c r="S28" s="11">
        <v>13.329050000000001</v>
      </c>
      <c r="T28" s="7">
        <v>195</v>
      </c>
      <c r="U28" s="6">
        <v>43729</v>
      </c>
      <c r="V28" s="7">
        <v>7892699026</v>
      </c>
      <c r="W28" s="10" t="s">
        <v>116</v>
      </c>
      <c r="X28" s="7" t="s">
        <v>117</v>
      </c>
      <c r="Y28" s="10" t="s">
        <v>118</v>
      </c>
      <c r="Z28" s="7" t="s">
        <v>48</v>
      </c>
      <c r="AA28" s="10" t="s">
        <v>49</v>
      </c>
      <c r="AB28" s="11">
        <f t="shared" si="1"/>
        <v>0.14993299999999998</v>
      </c>
    </row>
    <row r="29" spans="1:28" x14ac:dyDescent="0.35">
      <c r="A29" s="4">
        <v>4964</v>
      </c>
      <c r="B29" s="5" t="s">
        <v>119</v>
      </c>
      <c r="C29" s="6">
        <v>43752</v>
      </c>
      <c r="D29" s="4">
        <v>157</v>
      </c>
      <c r="E29" s="8" t="s">
        <v>53</v>
      </c>
      <c r="F29" s="7" t="s">
        <v>120</v>
      </c>
      <c r="G29" s="8" t="s">
        <v>121</v>
      </c>
      <c r="H29" s="7" t="str">
        <f>"000226"</f>
        <v>000226</v>
      </c>
      <c r="I29" s="6">
        <v>43172</v>
      </c>
      <c r="J29" s="7" t="str">
        <f>"000015"</f>
        <v>000015</v>
      </c>
      <c r="K29" s="6">
        <v>43220</v>
      </c>
      <c r="L29" s="7" t="str">
        <f>"000040"</f>
        <v>000040</v>
      </c>
      <c r="M29" s="6">
        <v>43220</v>
      </c>
      <c r="N29" s="7">
        <v>17</v>
      </c>
      <c r="O29" s="7" t="str">
        <f>"005504"</f>
        <v>005504</v>
      </c>
      <c r="P29" s="6">
        <v>43739</v>
      </c>
      <c r="Q29" s="9">
        <v>24.98753</v>
      </c>
      <c r="R29" s="9">
        <v>2.5987100000000001</v>
      </c>
      <c r="S29" s="9">
        <v>22.388819999999999</v>
      </c>
      <c r="T29" s="7">
        <v>13</v>
      </c>
      <c r="U29" s="6">
        <v>43752</v>
      </c>
      <c r="V29" s="7">
        <v>9008746150</v>
      </c>
      <c r="W29" s="8" t="s">
        <v>122</v>
      </c>
      <c r="X29" s="7" t="s">
        <v>51</v>
      </c>
      <c r="Y29" s="8" t="s">
        <v>52</v>
      </c>
      <c r="Z29" s="7" t="s">
        <v>48</v>
      </c>
      <c r="AA29" s="8" t="s">
        <v>49</v>
      </c>
      <c r="AB29" s="9">
        <v>0.24987529999999999</v>
      </c>
    </row>
    <row r="30" spans="1:28" x14ac:dyDescent="0.35">
      <c r="A30" s="4">
        <v>4965</v>
      </c>
      <c r="B30" s="5" t="s">
        <v>123</v>
      </c>
      <c r="C30" s="6">
        <v>43773</v>
      </c>
      <c r="D30" s="4">
        <v>157</v>
      </c>
      <c r="E30" s="8" t="s">
        <v>53</v>
      </c>
      <c r="F30" s="7" t="s">
        <v>124</v>
      </c>
      <c r="G30" s="8" t="s">
        <v>125</v>
      </c>
      <c r="H30" s="7" t="str">
        <f>"000225"</f>
        <v>000225</v>
      </c>
      <c r="I30" s="6">
        <v>43172</v>
      </c>
      <c r="J30" s="7" t="str">
        <f>"000017"</f>
        <v>000017</v>
      </c>
      <c r="K30" s="6">
        <v>43221</v>
      </c>
      <c r="L30" s="7" t="str">
        <f>"000044"</f>
        <v>000044</v>
      </c>
      <c r="M30" s="6">
        <v>43222</v>
      </c>
      <c r="N30" s="7">
        <v>17</v>
      </c>
      <c r="O30" s="7" t="str">
        <f>"005913"</f>
        <v>005913</v>
      </c>
      <c r="P30" s="6">
        <v>43763</v>
      </c>
      <c r="Q30" s="9">
        <v>27.496559999999999</v>
      </c>
      <c r="R30" s="9">
        <v>3.4095900000000001</v>
      </c>
      <c r="S30" s="9">
        <v>24.086970000000001</v>
      </c>
      <c r="T30" s="7">
        <v>13</v>
      </c>
      <c r="U30" s="6">
        <v>43773</v>
      </c>
      <c r="V30" s="7">
        <v>9008746150</v>
      </c>
      <c r="W30" s="8" t="s">
        <v>47</v>
      </c>
      <c r="X30" s="7" t="s">
        <v>51</v>
      </c>
      <c r="Y30" s="8" t="s">
        <v>52</v>
      </c>
      <c r="Z30" s="7" t="s">
        <v>48</v>
      </c>
      <c r="AA30" s="8" t="s">
        <v>49</v>
      </c>
      <c r="AB30" s="9">
        <v>0.27496559999999998</v>
      </c>
    </row>
    <row r="31" spans="1:28" x14ac:dyDescent="0.35">
      <c r="A31" s="4">
        <v>4966</v>
      </c>
      <c r="B31" s="5" t="s">
        <v>123</v>
      </c>
      <c r="C31" s="6">
        <v>43790</v>
      </c>
      <c r="D31" s="4">
        <v>157</v>
      </c>
      <c r="E31" s="8" t="s">
        <v>53</v>
      </c>
      <c r="F31" s="7" t="s">
        <v>126</v>
      </c>
      <c r="G31" s="8" t="s">
        <v>127</v>
      </c>
      <c r="H31" s="7" t="str">
        <f>"000105"</f>
        <v>000105</v>
      </c>
      <c r="I31" s="6">
        <v>43474</v>
      </c>
      <c r="J31" s="7" t="str">
        <f>"000059"</f>
        <v>000059</v>
      </c>
      <c r="K31" s="6">
        <v>43690</v>
      </c>
      <c r="L31" s="7" t="str">
        <f>"000096"</f>
        <v>000096</v>
      </c>
      <c r="M31" s="6">
        <v>43690</v>
      </c>
      <c r="N31" s="7">
        <v>18</v>
      </c>
      <c r="O31" s="7" t="str">
        <f>"006203"</f>
        <v>006203</v>
      </c>
      <c r="P31" s="6">
        <v>43781</v>
      </c>
      <c r="Q31" s="9">
        <v>14.9754</v>
      </c>
      <c r="R31" s="9">
        <v>1.8868799999999999</v>
      </c>
      <c r="S31" s="9">
        <v>13.088520000000001</v>
      </c>
      <c r="T31" s="7">
        <v>13</v>
      </c>
      <c r="U31" s="6">
        <v>43790</v>
      </c>
      <c r="V31" s="7">
        <v>7019676576</v>
      </c>
      <c r="W31" s="8" t="s">
        <v>50</v>
      </c>
      <c r="X31" s="7" t="s">
        <v>128</v>
      </c>
      <c r="Y31" s="8" t="s">
        <v>129</v>
      </c>
      <c r="Z31" s="7" t="s">
        <v>48</v>
      </c>
      <c r="AA31" s="8" t="s">
        <v>49</v>
      </c>
      <c r="AB31" s="9">
        <v>0.149754</v>
      </c>
    </row>
    <row r="32" spans="1:28" x14ac:dyDescent="0.35">
      <c r="A32" s="4">
        <v>4967</v>
      </c>
      <c r="B32" s="5" t="s">
        <v>123</v>
      </c>
      <c r="C32" s="6">
        <v>43795</v>
      </c>
      <c r="D32" s="4">
        <v>157</v>
      </c>
      <c r="E32" s="8" t="s">
        <v>53</v>
      </c>
      <c r="F32" s="7" t="s">
        <v>130</v>
      </c>
      <c r="G32" s="8" t="s">
        <v>131</v>
      </c>
      <c r="H32" s="7" t="str">
        <f>"000241"</f>
        <v>000241</v>
      </c>
      <c r="I32" s="6">
        <v>43181</v>
      </c>
      <c r="J32" s="7" t="str">
        <f>"000029"</f>
        <v>000029</v>
      </c>
      <c r="K32" s="6">
        <v>43236</v>
      </c>
      <c r="L32" s="7" t="str">
        <f>"000056"</f>
        <v>000056</v>
      </c>
      <c r="M32" s="6">
        <v>43236</v>
      </c>
      <c r="N32" s="7">
        <v>18</v>
      </c>
      <c r="O32" s="7" t="str">
        <f>"006379"</f>
        <v>006379</v>
      </c>
      <c r="P32" s="6">
        <v>43794</v>
      </c>
      <c r="Q32" s="9">
        <v>49.938200000000002</v>
      </c>
      <c r="R32" s="9">
        <v>6.1923199999999996</v>
      </c>
      <c r="S32" s="9">
        <v>43.74588</v>
      </c>
      <c r="T32" s="7">
        <v>13</v>
      </c>
      <c r="U32" s="6">
        <v>43795</v>
      </c>
      <c r="V32" s="7">
        <v>9945370292</v>
      </c>
      <c r="W32" s="8" t="s">
        <v>47</v>
      </c>
      <c r="X32" s="7" t="s">
        <v>132</v>
      </c>
      <c r="Y32" s="8" t="s">
        <v>133</v>
      </c>
      <c r="Z32" s="7" t="s">
        <v>48</v>
      </c>
      <c r="AA32" s="8" t="s">
        <v>49</v>
      </c>
      <c r="AB32" s="9">
        <v>0.49938199999999999</v>
      </c>
    </row>
    <row r="33" spans="1:28" x14ac:dyDescent="0.35">
      <c r="A33" s="4">
        <v>4968</v>
      </c>
      <c r="B33" s="5" t="s">
        <v>123</v>
      </c>
      <c r="C33" s="6">
        <v>43795</v>
      </c>
      <c r="D33" s="4">
        <v>157</v>
      </c>
      <c r="E33" s="8" t="s">
        <v>53</v>
      </c>
      <c r="F33" s="7" t="s">
        <v>134</v>
      </c>
      <c r="G33" s="8" t="s">
        <v>135</v>
      </c>
      <c r="H33" s="7" t="str">
        <f>"000240"</f>
        <v>000240</v>
      </c>
      <c r="I33" s="6">
        <v>43181</v>
      </c>
      <c r="J33" s="7" t="str">
        <f>"000030"</f>
        <v>000030</v>
      </c>
      <c r="K33" s="6">
        <v>43236</v>
      </c>
      <c r="L33" s="7" t="str">
        <f>"000057"</f>
        <v>000057</v>
      </c>
      <c r="M33" s="6">
        <v>43236</v>
      </c>
      <c r="N33" s="7">
        <v>18</v>
      </c>
      <c r="O33" s="7" t="str">
        <f>"006389"</f>
        <v>006389</v>
      </c>
      <c r="P33" s="6">
        <v>43794</v>
      </c>
      <c r="Q33" s="9">
        <v>49.973799999999997</v>
      </c>
      <c r="R33" s="9">
        <v>6.1967800000000004</v>
      </c>
      <c r="S33" s="9">
        <v>43.77702</v>
      </c>
      <c r="T33" s="7">
        <v>13</v>
      </c>
      <c r="U33" s="6">
        <v>43795</v>
      </c>
      <c r="V33" s="7">
        <v>9945370292</v>
      </c>
      <c r="W33" s="8" t="s">
        <v>47</v>
      </c>
      <c r="X33" s="7" t="s">
        <v>132</v>
      </c>
      <c r="Y33" s="8" t="s">
        <v>133</v>
      </c>
      <c r="Z33" s="7" t="s">
        <v>48</v>
      </c>
      <c r="AA33" s="8" t="s">
        <v>49</v>
      </c>
      <c r="AB33" s="9">
        <v>0.49973799999999996</v>
      </c>
    </row>
    <row r="34" spans="1:28" x14ac:dyDescent="0.35">
      <c r="A34" s="4">
        <v>4969</v>
      </c>
      <c r="B34" s="5" t="s">
        <v>136</v>
      </c>
      <c r="C34" s="6">
        <v>43805</v>
      </c>
      <c r="D34" s="4">
        <v>157</v>
      </c>
      <c r="E34" s="8" t="s">
        <v>53</v>
      </c>
      <c r="F34" s="7" t="s">
        <v>64</v>
      </c>
      <c r="G34" s="8" t="s">
        <v>65</v>
      </c>
      <c r="H34" s="7" t="str">
        <f>"000009"</f>
        <v>000009</v>
      </c>
      <c r="I34" s="6">
        <v>42931</v>
      </c>
      <c r="J34" s="7" t="str">
        <f>"000219"</f>
        <v>000219</v>
      </c>
      <c r="K34" s="6">
        <v>43790</v>
      </c>
      <c r="L34" s="7" t="str">
        <f>"000219"</f>
        <v>000219</v>
      </c>
      <c r="M34" s="6">
        <v>43790</v>
      </c>
      <c r="N34" s="7">
        <v>16</v>
      </c>
      <c r="O34" s="7" t="str">
        <f>"006604"</f>
        <v>006604</v>
      </c>
      <c r="P34" s="6">
        <v>43803</v>
      </c>
      <c r="Q34" s="9">
        <v>2.0403799999999999</v>
      </c>
      <c r="R34" s="9">
        <v>0.16750000000000001</v>
      </c>
      <c r="S34" s="9">
        <v>1.8728800000000001</v>
      </c>
      <c r="T34" s="7">
        <v>13</v>
      </c>
      <c r="U34" s="6">
        <v>43805</v>
      </c>
      <c r="V34" s="7">
        <v>0</v>
      </c>
      <c r="W34" s="8" t="s">
        <v>66</v>
      </c>
      <c r="X34" s="7" t="s">
        <v>34</v>
      </c>
      <c r="Y34" s="8" t="s">
        <v>33</v>
      </c>
      <c r="Z34" s="7" t="s">
        <v>45</v>
      </c>
      <c r="AA34" s="8" t="s">
        <v>46</v>
      </c>
      <c r="AB34" s="9">
        <v>2.04038E-2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2020-01-30T06:58:43Z</dcterms:modified>
</cp:coreProperties>
</file>