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1" i="1" l="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O10" i="1"/>
  <c r="L10" i="1"/>
  <c r="J10" i="1"/>
  <c r="H10" i="1"/>
  <c r="AB9" i="1"/>
  <c r="O9" i="1"/>
  <c r="L9" i="1"/>
  <c r="J9" i="1"/>
  <c r="H9" i="1"/>
  <c r="AB8" i="1"/>
  <c r="O8" i="1"/>
  <c r="L8" i="1"/>
  <c r="J8" i="1"/>
  <c r="H8" i="1"/>
  <c r="AB7" i="1"/>
  <c r="O7" i="1"/>
  <c r="L7" i="1"/>
  <c r="J7" i="1"/>
  <c r="H7" i="1"/>
  <c r="O6" i="1"/>
  <c r="L6" i="1"/>
  <c r="J6" i="1"/>
  <c r="H6"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<sst xmlns="http://schemas.openxmlformats.org/spreadsheetml/2006/main" count="208" uniqueCount="87">
  <si>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</si>
  <si>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</si>
  <si>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</si>
  <si>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</si>
  <si>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</si>
  <si>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</si>
  <si>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</si>
  <si>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</si>
  <si>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</si>
  <si>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</si>
  <si>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</si>
  <si>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</si>
  <si>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</si>
  <si>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</si>
  <si>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</si>
  <si>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</si>
  <si>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</si>
  <si>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</si>
  <si>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</si>
  <si>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</si>
  <si>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</si>
  <si>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</si>
  <si>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</si>
  <si>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</si>
  <si>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</si>
  <si>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</si>
  <si>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</si>
  <si>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</si>
  <si>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</si>
  <si>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</si>
  <si>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</si>
  <si>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</si>
  <si>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</si>
  <si>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 and R to Street Lights - Replacement of Burnt Bulbs etc. (Package)</t>
  </si>
  <si>
    <t>P0300</t>
  </si>
  <si>
    <t>ddo258</t>
  </si>
  <si>
    <t xml:space="preserve"> Executive Engineer Electrical South Zone</t>
  </si>
  <si>
    <t>Technical Manager-2</t>
  </si>
  <si>
    <t>ddo265</t>
  </si>
  <si>
    <t xml:space="preserve"> Assistant Executive Engineer Gali Anjenaya Temple South Zone</t>
  </si>
  <si>
    <t>P3173</t>
  </si>
  <si>
    <t>Special Development works in ward No.124, 185, 98, 188, 10, 14, 16, 30, 28, 37, 42, 130, 159, 65, 66, 73, 79, 80, 90, 95, 94, 89, 108, 111, 115, 97, 105, 131, 133, 119, 125, 137, 143, 124, 158, 138, 83, 166, 182, 129, 165, 161, 04, 88, 27, 31, 32, 52, 44, 26, 07, 183, 178, 187 (Rs.100 lakhs per ward)</t>
  </si>
  <si>
    <t>Deepanjali Nagara</t>
  </si>
  <si>
    <t>158-16-000001</t>
  </si>
  <si>
    <t>Operation and Maintenance of Street Lighting System in Ward No.158 Package S-16A of South Zone</t>
  </si>
  <si>
    <t>Sri Manjunatha Enterprises (Shankar Rao B)</t>
  </si>
  <si>
    <t>158-17-000016</t>
  </si>
  <si>
    <t>Providing Cement Concrete and Improvements drain at 9th cross and connecting road drains at Ganapathi Nagara in Ward No.158</t>
  </si>
  <si>
    <t>S H Anilkumar</t>
  </si>
  <si>
    <t>158-17-000017</t>
  </si>
  <si>
    <t>Providing Cement Concrete to Bad reaches of  road at Old Avalahalli in Ward No.158</t>
  </si>
  <si>
    <t>158-17-000023</t>
  </si>
  <si>
    <t>Providing Cement Concrete to Selected Bad roads (Missing bits) Old Avalahalli in ward no 158</t>
  </si>
  <si>
    <t>July</t>
  </si>
  <si>
    <t>158-16-000008</t>
  </si>
  <si>
    <t>Improvements to Roads and Culverts at 2nd cross Avalahalli in Ward No.158</t>
  </si>
  <si>
    <t>T G Suraj</t>
  </si>
  <si>
    <t>August</t>
  </si>
  <si>
    <t>October</t>
  </si>
  <si>
    <t>158-17-000018</t>
  </si>
  <si>
    <t>Improvements to Drains at 3rd and 4th Main road Byatarayanapura in Ward No.158</t>
  </si>
  <si>
    <t>Ravichandra</t>
  </si>
  <si>
    <t>November</t>
  </si>
  <si>
    <t>158-17-000019</t>
  </si>
  <si>
    <t>Improvements to Drains at Kalikambha Temple Road and 4th Main Avalahalli in Ward No.158</t>
  </si>
  <si>
    <t>December</t>
  </si>
  <si>
    <t>158-18-000016</t>
  </si>
  <si>
    <t>Providing Street name boards in ward no 158 Jurisdiction</t>
  </si>
  <si>
    <t>P3336</t>
  </si>
  <si>
    <t>Special Development works at Ward No.63,84,86,112,144 ( 05 wards Rs.10.00 Cr. Each) and Ward no.60,80,113,122 ( 04 wards Rs.11.00 Cr. Each)</t>
  </si>
  <si>
    <t>158-18-000015</t>
  </si>
  <si>
    <t>Improvements to drain and footpath in 9th cross Ranganatha colony in ward no 158</t>
  </si>
  <si>
    <t>158-18-000014</t>
  </si>
  <si>
    <t>Improvements to drain and footpath in 8th cross Ranganatha colony in ward no 158</t>
  </si>
  <si>
    <t>158-18-000013</t>
  </si>
  <si>
    <t>Improvements to drain and footpath in 1st main road (Right side) Ranganatha colony in ward no 158</t>
  </si>
  <si>
    <t>158-18-000008</t>
  </si>
  <si>
    <t>Improvements to drain and footpath in 2nd cross Muneshwara block in ward no 158</t>
  </si>
  <si>
    <t>Technical manager-2</t>
  </si>
  <si>
    <t>158-18-000007</t>
  </si>
  <si>
    <t>Improvements to drain and footpath in 1st cross Muneshwara block in ward no 158</t>
  </si>
  <si>
    <t>158-18-000012</t>
  </si>
  <si>
    <t>Improvements to drain and footpath in 1st main road (Left side) Ranganatha colony in ward no 158</t>
  </si>
  <si>
    <t>158-18-000011</t>
  </si>
  <si>
    <t>Improvements to drain and footpath in 5th cross Muneshwara block in ward no 158</t>
  </si>
  <si>
    <t>158-18-000010</t>
  </si>
  <si>
    <t>Improvements to drain and footpath in 4th cross Muneshwara block in ward no 158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</si>
</sst>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tabSelected="1" workbookViewId="0">
      <selection activeCell="A2" sqref="A2:XFD21"/>
    </sheetView>
  </sheetViews>
  <sheetFormatPr defaultRowHeight="14.5" x14ac:dyDescent="0.35"/>
  <cols>
    <col min="1" max="1" width="5" bestFit="1" customWidth="1"/>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4970</v>
      </c>
      <c r="B2" s="5" t="s">
        <v>28</v>
      </c>
      <c r="C2" s="6">
        <v>43567</v>
      </c>
      <c r="D2" s="7">
        <v>158</v>
      </c>
      <c r="E2" s="8" t="s">
        <v>42</v>
      </c>
      <c r="F2" s="7" t="s">
        <v>43</v>
      </c>
      <c r="G2" s="8" t="s">
        <v>44</v>
      </c>
      <c r="H2" s="7" t="str">
        <f>"000007"</f>
        <v>000007</v>
      </c>
      <c r="I2" s="6">
        <v>42931</v>
      </c>
      <c r="J2" s="7" t="str">
        <f>"000019"</f>
        <v>000019</v>
      </c>
      <c r="K2" s="6">
        <v>43595</v>
      </c>
      <c r="L2" s="7" t="str">
        <f>"000019"</f>
        <v>000019</v>
      </c>
      <c r="M2" s="6">
        <v>43595</v>
      </c>
      <c r="N2" s="7">
        <v>16</v>
      </c>
      <c r="O2" s="7" t="str">
        <f>""</f>
        <v/>
      </c>
      <c r="P2" s="6"/>
      <c r="Q2" s="9">
        <v>5.4640500000000003</v>
      </c>
      <c r="R2" s="9">
        <v>0.50294000000000005</v>
      </c>
      <c r="S2" s="9">
        <v>4.9611099999999997</v>
      </c>
      <c r="T2" s="7">
        <v>17</v>
      </c>
      <c r="U2" s="6">
        <v>43567</v>
      </c>
      <c r="V2" s="7">
        <v>0</v>
      </c>
      <c r="W2" s="8" t="s">
        <v>45</v>
      </c>
      <c r="X2" s="7" t="s">
        <v>34</v>
      </c>
      <c r="Y2" s="8" t="s">
        <v>33</v>
      </c>
      <c r="Z2" s="7" t="s">
        <v>35</v>
      </c>
      <c r="AA2" s="8" t="s">
        <v>36</v>
      </c>
      <c r="AB2" s="9">
        <f>Q2/100</f>
        <v>5.4640500000000002E-2</v>
      </c>
    </row>
    <row r="3" spans="1:28" x14ac:dyDescent="0.35">
      <c r="A3" s="4">
        <v>4971</v>
      </c>
      <c r="B3" s="5" t="s">
        <v>28</v>
      </c>
      <c r="C3" s="6">
        <v>43580</v>
      </c>
      <c r="D3" s="7">
        <v>158</v>
      </c>
      <c r="E3" s="8" t="s">
        <v>42</v>
      </c>
      <c r="F3" s="7" t="s">
        <v>43</v>
      </c>
      <c r="G3" s="8" t="s">
        <v>44</v>
      </c>
      <c r="H3" s="7" t="str">
        <f>"000007"</f>
        <v>000007</v>
      </c>
      <c r="I3" s="6">
        <v>42931</v>
      </c>
      <c r="J3" s="7" t="str">
        <f>"000019"</f>
        <v>000019</v>
      </c>
      <c r="K3" s="6">
        <v>43595</v>
      </c>
      <c r="L3" s="7" t="str">
        <f>"000019"</f>
        <v>000019</v>
      </c>
      <c r="M3" s="6">
        <v>43595</v>
      </c>
      <c r="N3" s="7">
        <v>16</v>
      </c>
      <c r="O3" s="7" t="str">
        <f>""</f>
        <v/>
      </c>
      <c r="P3" s="6"/>
      <c r="Q3" s="9">
        <v>5.4640500000000003</v>
      </c>
      <c r="R3" s="9">
        <v>0.49524000000000001</v>
      </c>
      <c r="S3" s="9">
        <v>4.9688100000000004</v>
      </c>
      <c r="T3" s="7">
        <v>29</v>
      </c>
      <c r="U3" s="6">
        <v>43580</v>
      </c>
      <c r="V3" s="7">
        <v>0</v>
      </c>
      <c r="W3" s="8" t="s">
        <v>45</v>
      </c>
      <c r="X3" s="7" t="s">
        <v>34</v>
      </c>
      <c r="Y3" s="8" t="s">
        <v>33</v>
      </c>
      <c r="Z3" s="7" t="s">
        <v>35</v>
      </c>
      <c r="AA3" s="8" t="s">
        <v>36</v>
      </c>
      <c r="AB3" s="9">
        <f>Q3/100</f>
        <v>5.4640500000000002E-2</v>
      </c>
    </row>
    <row r="4" spans="1:28" x14ac:dyDescent="0.35">
      <c r="A4" s="4">
        <v>4972</v>
      </c>
      <c r="B4" s="5" t="s">
        <v>32</v>
      </c>
      <c r="C4" s="6">
        <v>43591</v>
      </c>
      <c r="D4" s="7">
        <v>158</v>
      </c>
      <c r="E4" s="8" t="s">
        <v>42</v>
      </c>
      <c r="F4" s="7" t="s">
        <v>46</v>
      </c>
      <c r="G4" s="8" t="s">
        <v>47</v>
      </c>
      <c r="H4" s="7" t="str">
        <f>"000109"</f>
        <v>000109</v>
      </c>
      <c r="I4" s="6">
        <v>42818</v>
      </c>
      <c r="J4" s="7" t="str">
        <f>"000018"</f>
        <v>000018</v>
      </c>
      <c r="K4" s="6">
        <v>42975</v>
      </c>
      <c r="L4" s="7" t="str">
        <f>"000020"</f>
        <v>000020</v>
      </c>
      <c r="M4" s="6">
        <v>42975</v>
      </c>
      <c r="N4" s="7">
        <v>17</v>
      </c>
      <c r="O4" s="7" t="str">
        <f>"001286"</f>
        <v>001286</v>
      </c>
      <c r="P4" s="6">
        <v>43587</v>
      </c>
      <c r="Q4" s="9">
        <v>16.591889999999999</v>
      </c>
      <c r="R4" s="9">
        <v>2.2233100000000001</v>
      </c>
      <c r="S4" s="9">
        <v>14.36858</v>
      </c>
      <c r="T4" s="7">
        <v>37</v>
      </c>
      <c r="U4" s="6">
        <v>43591</v>
      </c>
      <c r="V4" s="7">
        <v>9845157138</v>
      </c>
      <c r="W4" s="8" t="s">
        <v>48</v>
      </c>
      <c r="X4" s="7" t="s">
        <v>30</v>
      </c>
      <c r="Y4" s="8" t="s">
        <v>31</v>
      </c>
      <c r="Z4" s="7" t="s">
        <v>38</v>
      </c>
      <c r="AA4" s="8" t="s">
        <v>39</v>
      </c>
      <c r="AB4" s="9">
        <f>Q4/100</f>
        <v>0.16591889999999998</v>
      </c>
    </row>
    <row r="5" spans="1:28" x14ac:dyDescent="0.35">
      <c r="A5" s="4">
        <v>4973</v>
      </c>
      <c r="B5" s="5" t="s">
        <v>29</v>
      </c>
      <c r="C5" s="6">
        <v>43628</v>
      </c>
      <c r="D5" s="7">
        <v>158</v>
      </c>
      <c r="E5" s="8" t="s">
        <v>42</v>
      </c>
      <c r="F5" s="7" t="s">
        <v>49</v>
      </c>
      <c r="G5" s="8" t="s">
        <v>50</v>
      </c>
      <c r="H5" s="7" t="str">
        <f>"000057"</f>
        <v>000057</v>
      </c>
      <c r="I5" s="6">
        <v>43063</v>
      </c>
      <c r="J5" s="7" t="str">
        <f>"000063"</f>
        <v>000063</v>
      </c>
      <c r="K5" s="6">
        <v>43063</v>
      </c>
      <c r="L5" s="7" t="str">
        <f>"000066"</f>
        <v>000066</v>
      </c>
      <c r="M5" s="6">
        <v>43069</v>
      </c>
      <c r="N5" s="7">
        <v>17</v>
      </c>
      <c r="O5" s="7" t="str">
        <f>"002406"</f>
        <v>002406</v>
      </c>
      <c r="P5" s="6">
        <v>43622</v>
      </c>
      <c r="Q5" s="9">
        <v>15.526999999999999</v>
      </c>
      <c r="R5" s="9">
        <v>1.78508</v>
      </c>
      <c r="S5" s="9">
        <v>13.74192</v>
      </c>
      <c r="T5" s="7">
        <v>76</v>
      </c>
      <c r="U5" s="6">
        <v>43628</v>
      </c>
      <c r="V5" s="7">
        <v>9845157138</v>
      </c>
      <c r="W5" s="8" t="s">
        <v>48</v>
      </c>
      <c r="X5" s="7" t="s">
        <v>30</v>
      </c>
      <c r="Y5" s="8" t="s">
        <v>31</v>
      </c>
      <c r="Z5" s="7" t="s">
        <v>38</v>
      </c>
      <c r="AA5" s="8" t="s">
        <v>39</v>
      </c>
      <c r="AB5" s="9">
        <v>0.15526999999999999</v>
      </c>
    </row>
    <row r="6" spans="1:28" x14ac:dyDescent="0.35">
      <c r="A6" s="4">
        <v>4974</v>
      </c>
      <c r="B6" s="5" t="s">
        <v>29</v>
      </c>
      <c r="C6" s="6">
        <v>43628</v>
      </c>
      <c r="D6" s="7">
        <v>158</v>
      </c>
      <c r="E6" s="8" t="s">
        <v>42</v>
      </c>
      <c r="F6" s="7" t="s">
        <v>51</v>
      </c>
      <c r="G6" s="8" t="s">
        <v>52</v>
      </c>
      <c r="H6" s="7" t="str">
        <f>"000070"</f>
        <v>000070</v>
      </c>
      <c r="I6" s="6">
        <v>43081</v>
      </c>
      <c r="J6" s="7" t="str">
        <f>"000071"</f>
        <v>000071</v>
      </c>
      <c r="K6" s="6">
        <v>43081</v>
      </c>
      <c r="L6" s="7" t="str">
        <f>"000076"</f>
        <v>000076</v>
      </c>
      <c r="M6" s="6">
        <v>43082</v>
      </c>
      <c r="N6" s="7">
        <v>17</v>
      </c>
      <c r="O6" s="7" t="str">
        <f>"002447"</f>
        <v>002447</v>
      </c>
      <c r="P6" s="6">
        <v>43622</v>
      </c>
      <c r="Q6" s="9">
        <v>19.984000000000002</v>
      </c>
      <c r="R6" s="9">
        <v>2.41784</v>
      </c>
      <c r="S6" s="9">
        <v>17.56616</v>
      </c>
      <c r="T6" s="7">
        <v>76</v>
      </c>
      <c r="U6" s="6">
        <v>43628</v>
      </c>
      <c r="V6" s="7">
        <v>9341337834</v>
      </c>
      <c r="W6" s="8" t="s">
        <v>37</v>
      </c>
      <c r="X6" s="7" t="s">
        <v>40</v>
      </c>
      <c r="Y6" s="8" t="s">
        <v>41</v>
      </c>
      <c r="Z6" s="7" t="s">
        <v>38</v>
      </c>
      <c r="AA6" s="8" t="s">
        <v>39</v>
      </c>
      <c r="AB6" s="9">
        <v>0.19984000000000002</v>
      </c>
    </row>
    <row r="7" spans="1:28" x14ac:dyDescent="0.35">
      <c r="A7" s="4">
        <v>4975</v>
      </c>
      <c r="B7" s="5" t="s">
        <v>53</v>
      </c>
      <c r="C7" s="6">
        <v>43648</v>
      </c>
      <c r="D7" s="7">
        <v>158</v>
      </c>
      <c r="E7" s="8" t="s">
        <v>42</v>
      </c>
      <c r="F7" s="7" t="s">
        <v>43</v>
      </c>
      <c r="G7" s="10" t="s">
        <v>44</v>
      </c>
      <c r="H7" s="7" t="str">
        <f>"000007"</f>
        <v>000007</v>
      </c>
      <c r="I7" s="6">
        <v>42931</v>
      </c>
      <c r="J7" s="7" t="str">
        <f>"000217"</f>
        <v>000217</v>
      </c>
      <c r="K7" s="6">
        <v>43789</v>
      </c>
      <c r="L7" s="7" t="str">
        <f>"000216"</f>
        <v>000216</v>
      </c>
      <c r="M7" s="6">
        <v>43789</v>
      </c>
      <c r="N7" s="7">
        <v>16</v>
      </c>
      <c r="O7" s="7" t="str">
        <f>""</f>
        <v/>
      </c>
      <c r="P7" s="7"/>
      <c r="Q7" s="11">
        <v>2.73203</v>
      </c>
      <c r="R7" s="11">
        <v>0.23011000000000001</v>
      </c>
      <c r="S7" s="11">
        <v>2.5019200000000001</v>
      </c>
      <c r="T7" s="7">
        <v>102</v>
      </c>
      <c r="U7" s="6">
        <v>43648</v>
      </c>
      <c r="V7" s="7">
        <v>0</v>
      </c>
      <c r="W7" s="10" t="s">
        <v>45</v>
      </c>
      <c r="X7" s="7" t="s">
        <v>34</v>
      </c>
      <c r="Y7" s="10" t="s">
        <v>33</v>
      </c>
      <c r="Z7" s="7" t="s">
        <v>35</v>
      </c>
      <c r="AA7" s="10" t="s">
        <v>36</v>
      </c>
      <c r="AB7" s="11">
        <f>Q7/100</f>
        <v>2.7320299999999999E-2</v>
      </c>
    </row>
    <row r="8" spans="1:28" x14ac:dyDescent="0.35">
      <c r="A8" s="4">
        <v>4976</v>
      </c>
      <c r="B8" s="5" t="s">
        <v>53</v>
      </c>
      <c r="C8" s="6">
        <v>43669</v>
      </c>
      <c r="D8" s="7">
        <v>158</v>
      </c>
      <c r="E8" s="8" t="s">
        <v>42</v>
      </c>
      <c r="F8" s="7" t="s">
        <v>54</v>
      </c>
      <c r="G8" s="10" t="s">
        <v>55</v>
      </c>
      <c r="H8" s="7" t="str">
        <f>"000133"</f>
        <v>000133</v>
      </c>
      <c r="I8" s="6">
        <v>43143</v>
      </c>
      <c r="J8" s="7" t="str">
        <f>"000106"</f>
        <v>000106</v>
      </c>
      <c r="K8" s="6">
        <v>43143</v>
      </c>
      <c r="L8" s="7" t="str">
        <f>"000136"</f>
        <v>000136</v>
      </c>
      <c r="M8" s="6">
        <v>43143</v>
      </c>
      <c r="N8" s="7">
        <v>16</v>
      </c>
      <c r="O8" s="7" t="str">
        <f>"003646"</f>
        <v>003646</v>
      </c>
      <c r="P8" s="6">
        <v>43664</v>
      </c>
      <c r="Q8" s="11">
        <v>4.9939</v>
      </c>
      <c r="R8" s="11">
        <v>0.50463999999999998</v>
      </c>
      <c r="S8" s="11">
        <v>4.4892599999999998</v>
      </c>
      <c r="T8" s="7">
        <v>122</v>
      </c>
      <c r="U8" s="6">
        <v>43669</v>
      </c>
      <c r="V8" s="7">
        <v>7975063434</v>
      </c>
      <c r="W8" s="10" t="s">
        <v>56</v>
      </c>
      <c r="X8" s="7" t="s">
        <v>30</v>
      </c>
      <c r="Y8" s="10" t="s">
        <v>31</v>
      </c>
      <c r="Z8" s="7" t="s">
        <v>38</v>
      </c>
      <c r="AA8" s="10" t="s">
        <v>39</v>
      </c>
      <c r="AB8" s="11">
        <f>Q8/100</f>
        <v>4.9938999999999997E-2</v>
      </c>
    </row>
    <row r="9" spans="1:28" x14ac:dyDescent="0.35">
      <c r="A9" s="4">
        <v>4977</v>
      </c>
      <c r="B9" s="5" t="s">
        <v>57</v>
      </c>
      <c r="C9" s="6">
        <v>43685</v>
      </c>
      <c r="D9" s="7">
        <v>158</v>
      </c>
      <c r="E9" s="8" t="s">
        <v>42</v>
      </c>
      <c r="F9" s="7" t="s">
        <v>43</v>
      </c>
      <c r="G9" s="10" t="s">
        <v>44</v>
      </c>
      <c r="H9" s="7" t="str">
        <f>"000007"</f>
        <v>000007</v>
      </c>
      <c r="I9" s="6">
        <v>42931</v>
      </c>
      <c r="J9" s="7" t="str">
        <f>"000217"</f>
        <v>000217</v>
      </c>
      <c r="K9" s="6">
        <v>43789</v>
      </c>
      <c r="L9" s="7" t="str">
        <f>"000216"</f>
        <v>000216</v>
      </c>
      <c r="M9" s="6">
        <v>43789</v>
      </c>
      <c r="N9" s="7">
        <v>16</v>
      </c>
      <c r="O9" s="7" t="str">
        <f>""</f>
        <v/>
      </c>
      <c r="P9" s="7"/>
      <c r="Q9" s="11">
        <v>2.73203</v>
      </c>
      <c r="R9" s="11">
        <v>0.23011000000000001</v>
      </c>
      <c r="S9" s="11">
        <v>2.5019200000000001</v>
      </c>
      <c r="T9" s="7">
        <v>149</v>
      </c>
      <c r="U9" s="6">
        <v>43685</v>
      </c>
      <c r="V9" s="7">
        <v>0</v>
      </c>
      <c r="W9" s="10" t="s">
        <v>45</v>
      </c>
      <c r="X9" s="7" t="s">
        <v>34</v>
      </c>
      <c r="Y9" s="10" t="s">
        <v>33</v>
      </c>
      <c r="Z9" s="7" t="s">
        <v>35</v>
      </c>
      <c r="AA9" s="10" t="s">
        <v>36</v>
      </c>
      <c r="AB9" s="11">
        <f>Q9/100</f>
        <v>2.7320299999999999E-2</v>
      </c>
    </row>
    <row r="10" spans="1:28" x14ac:dyDescent="0.35">
      <c r="A10" s="4">
        <v>4978</v>
      </c>
      <c r="B10" s="5" t="s">
        <v>58</v>
      </c>
      <c r="C10" s="6">
        <v>43762</v>
      </c>
      <c r="D10" s="4">
        <v>158</v>
      </c>
      <c r="E10" s="8" t="s">
        <v>42</v>
      </c>
      <c r="F10" s="7" t="s">
        <v>59</v>
      </c>
      <c r="G10" s="8" t="s">
        <v>60</v>
      </c>
      <c r="H10" s="7" t="str">
        <f>"000025"</f>
        <v>000025</v>
      </c>
      <c r="I10" s="6">
        <v>42881</v>
      </c>
      <c r="J10" s="7" t="str">
        <f>"000111"</f>
        <v>000111</v>
      </c>
      <c r="K10" s="6">
        <v>42916</v>
      </c>
      <c r="L10" s="7" t="str">
        <f>"000122"</f>
        <v>000122</v>
      </c>
      <c r="M10" s="6">
        <v>42916</v>
      </c>
      <c r="N10" s="7">
        <v>17</v>
      </c>
      <c r="O10" s="7" t="str">
        <f>"005763"</f>
        <v>005763</v>
      </c>
      <c r="P10" s="6">
        <v>43753</v>
      </c>
      <c r="Q10" s="9">
        <v>16.223050000000001</v>
      </c>
      <c r="R10" s="9">
        <v>2.12521</v>
      </c>
      <c r="S10" s="9">
        <v>14.09784</v>
      </c>
      <c r="T10" s="7">
        <v>13</v>
      </c>
      <c r="U10" s="6">
        <v>43762</v>
      </c>
      <c r="V10" s="7">
        <v>9972693939</v>
      </c>
      <c r="W10" s="8" t="s">
        <v>61</v>
      </c>
      <c r="X10" s="7" t="s">
        <v>30</v>
      </c>
      <c r="Y10" s="8" t="s">
        <v>31</v>
      </c>
      <c r="Z10" s="7" t="s">
        <v>38</v>
      </c>
      <c r="AA10" s="8" t="s">
        <v>39</v>
      </c>
      <c r="AB10" s="9">
        <v>0.1622305</v>
      </c>
    </row>
    <row r="11" spans="1:28" x14ac:dyDescent="0.35">
      <c r="A11" s="4">
        <v>4979</v>
      </c>
      <c r="B11" s="5" t="s">
        <v>62</v>
      </c>
      <c r="C11" s="6">
        <v>43789</v>
      </c>
      <c r="D11" s="4">
        <v>158</v>
      </c>
      <c r="E11" s="8" t="s">
        <v>42</v>
      </c>
      <c r="F11" s="7" t="s">
        <v>63</v>
      </c>
      <c r="G11" s="8" t="s">
        <v>64</v>
      </c>
      <c r="H11" s="7" t="str">
        <f>"000030"</f>
        <v>000030</v>
      </c>
      <c r="I11" s="6">
        <v>42881</v>
      </c>
      <c r="J11" s="7" t="str">
        <f>"000108"</f>
        <v>000108</v>
      </c>
      <c r="K11" s="6">
        <v>42916</v>
      </c>
      <c r="L11" s="7" t="str">
        <f>"000120"</f>
        <v>000120</v>
      </c>
      <c r="M11" s="6">
        <v>42916</v>
      </c>
      <c r="N11" s="7">
        <v>17</v>
      </c>
      <c r="O11" s="7" t="str">
        <f>"006223"</f>
        <v>006223</v>
      </c>
      <c r="P11" s="6">
        <v>43782</v>
      </c>
      <c r="Q11" s="9">
        <v>16.30189</v>
      </c>
      <c r="R11" s="9">
        <v>2.1355499999999998</v>
      </c>
      <c r="S11" s="9">
        <v>14.16634</v>
      </c>
      <c r="T11" s="7">
        <v>13</v>
      </c>
      <c r="U11" s="6">
        <v>43789</v>
      </c>
      <c r="V11" s="7">
        <v>9972693939</v>
      </c>
      <c r="W11" s="8" t="s">
        <v>61</v>
      </c>
      <c r="X11" s="7" t="s">
        <v>30</v>
      </c>
      <c r="Y11" s="8" t="s">
        <v>31</v>
      </c>
      <c r="Z11" s="7" t="s">
        <v>38</v>
      </c>
      <c r="AA11" s="8" t="s">
        <v>39</v>
      </c>
      <c r="AB11" s="9">
        <v>0.16301889999999999</v>
      </c>
    </row>
    <row r="12" spans="1:28" x14ac:dyDescent="0.35">
      <c r="A12" s="4">
        <v>4980</v>
      </c>
      <c r="B12" s="5" t="s">
        <v>65</v>
      </c>
      <c r="C12" s="6">
        <v>43805</v>
      </c>
      <c r="D12" s="4">
        <v>158</v>
      </c>
      <c r="E12" s="8" t="s">
        <v>42</v>
      </c>
      <c r="F12" s="7" t="s">
        <v>43</v>
      </c>
      <c r="G12" s="8" t="s">
        <v>44</v>
      </c>
      <c r="H12" s="7" t="str">
        <f>"000007"</f>
        <v>000007</v>
      </c>
      <c r="I12" s="6">
        <v>42931</v>
      </c>
      <c r="J12" s="7" t="str">
        <f>"000217"</f>
        <v>000217</v>
      </c>
      <c r="K12" s="6">
        <v>43789</v>
      </c>
      <c r="L12" s="7" t="str">
        <f>"000216"</f>
        <v>000216</v>
      </c>
      <c r="M12" s="6">
        <v>43789</v>
      </c>
      <c r="N12" s="7">
        <v>16</v>
      </c>
      <c r="O12" s="7" t="str">
        <f>"006601"</f>
        <v>006601</v>
      </c>
      <c r="P12" s="6">
        <v>43803</v>
      </c>
      <c r="Q12" s="9">
        <v>2.7320199999999999</v>
      </c>
      <c r="R12" s="9">
        <v>0.23011000000000001</v>
      </c>
      <c r="S12" s="9">
        <v>2.5019100000000001</v>
      </c>
      <c r="T12" s="7">
        <v>13</v>
      </c>
      <c r="U12" s="6">
        <v>43805</v>
      </c>
      <c r="V12" s="7">
        <v>0</v>
      </c>
      <c r="W12" s="8" t="s">
        <v>45</v>
      </c>
      <c r="X12" s="7" t="s">
        <v>34</v>
      </c>
      <c r="Y12" s="8" t="s">
        <v>33</v>
      </c>
      <c r="Z12" s="7" t="s">
        <v>35</v>
      </c>
      <c r="AA12" s="8" t="s">
        <v>36</v>
      </c>
      <c r="AB12" s="9">
        <v>2.7320199999999999E-2</v>
      </c>
    </row>
    <row r="13" spans="1:28" x14ac:dyDescent="0.35">
      <c r="A13" s="4">
        <v>4981</v>
      </c>
      <c r="B13" s="5" t="s">
        <v>65</v>
      </c>
      <c r="C13" s="6">
        <v>43817</v>
      </c>
      <c r="D13" s="4">
        <v>158</v>
      </c>
      <c r="E13" s="8" t="s">
        <v>42</v>
      </c>
      <c r="F13" s="7" t="s">
        <v>66</v>
      </c>
      <c r="G13" s="8" t="s">
        <v>67</v>
      </c>
      <c r="H13" s="7" t="str">
        <f>"000186"</f>
        <v>000186</v>
      </c>
      <c r="I13" s="6">
        <v>43159</v>
      </c>
      <c r="J13" s="7" t="str">
        <f>"000040"</f>
        <v>000040</v>
      </c>
      <c r="K13" s="6">
        <v>43250</v>
      </c>
      <c r="L13" s="7" t="str">
        <f>"000063"</f>
        <v>000063</v>
      </c>
      <c r="M13" s="6">
        <v>43251</v>
      </c>
      <c r="N13" s="7">
        <v>18</v>
      </c>
      <c r="O13" s="7" t="str">
        <f>"006751"</f>
        <v>006751</v>
      </c>
      <c r="P13" s="6">
        <v>43811</v>
      </c>
      <c r="Q13" s="9">
        <v>19.956299999999999</v>
      </c>
      <c r="R13" s="9">
        <v>2.3748300000000002</v>
      </c>
      <c r="S13" s="9">
        <v>17.581469999999999</v>
      </c>
      <c r="T13" s="7">
        <v>13</v>
      </c>
      <c r="U13" s="6">
        <v>43817</v>
      </c>
      <c r="V13" s="7">
        <v>9964577113</v>
      </c>
      <c r="W13" s="8" t="s">
        <v>37</v>
      </c>
      <c r="X13" s="7" t="s">
        <v>68</v>
      </c>
      <c r="Y13" s="8" t="s">
        <v>69</v>
      </c>
      <c r="Z13" s="7" t="s">
        <v>38</v>
      </c>
      <c r="AA13" s="8" t="s">
        <v>39</v>
      </c>
      <c r="AB13" s="9">
        <v>0.19956299999999999</v>
      </c>
    </row>
    <row r="14" spans="1:28" x14ac:dyDescent="0.35">
      <c r="A14" s="4">
        <v>4982</v>
      </c>
      <c r="B14" s="5" t="s">
        <v>65</v>
      </c>
      <c r="C14" s="6">
        <v>43817</v>
      </c>
      <c r="D14" s="4">
        <v>158</v>
      </c>
      <c r="E14" s="8" t="s">
        <v>42</v>
      </c>
      <c r="F14" s="7" t="s">
        <v>70</v>
      </c>
      <c r="G14" s="8" t="s">
        <v>71</v>
      </c>
      <c r="H14" s="7" t="str">
        <f>"000182"</f>
        <v>000182</v>
      </c>
      <c r="I14" s="6">
        <v>43159</v>
      </c>
      <c r="J14" s="7" t="str">
        <f>"000039"</f>
        <v>000039</v>
      </c>
      <c r="K14" s="6">
        <v>43250</v>
      </c>
      <c r="L14" s="7" t="str">
        <f>"000064"</f>
        <v>000064</v>
      </c>
      <c r="M14" s="6">
        <v>43251</v>
      </c>
      <c r="N14" s="7">
        <v>18</v>
      </c>
      <c r="O14" s="7" t="str">
        <f>"006752"</f>
        <v>006752</v>
      </c>
      <c r="P14" s="6">
        <v>43811</v>
      </c>
      <c r="Q14" s="9">
        <v>19.990100000000002</v>
      </c>
      <c r="R14" s="9">
        <v>2.4787699999999999</v>
      </c>
      <c r="S14" s="9">
        <v>17.511330000000001</v>
      </c>
      <c r="T14" s="7">
        <v>13</v>
      </c>
      <c r="U14" s="6">
        <v>43817</v>
      </c>
      <c r="V14" s="7">
        <v>9964577113</v>
      </c>
      <c r="W14" s="8" t="s">
        <v>37</v>
      </c>
      <c r="X14" s="7" t="s">
        <v>68</v>
      </c>
      <c r="Y14" s="8" t="s">
        <v>69</v>
      </c>
      <c r="Z14" s="7" t="s">
        <v>38</v>
      </c>
      <c r="AA14" s="8" t="s">
        <v>39</v>
      </c>
      <c r="AB14" s="9">
        <v>0.19990100000000002</v>
      </c>
    </row>
    <row r="15" spans="1:28" x14ac:dyDescent="0.35">
      <c r="A15" s="4">
        <v>4983</v>
      </c>
      <c r="B15" s="5" t="s">
        <v>65</v>
      </c>
      <c r="C15" s="6">
        <v>43817</v>
      </c>
      <c r="D15" s="4">
        <v>158</v>
      </c>
      <c r="E15" s="8" t="s">
        <v>42</v>
      </c>
      <c r="F15" s="7" t="s">
        <v>72</v>
      </c>
      <c r="G15" s="8" t="s">
        <v>73</v>
      </c>
      <c r="H15" s="7" t="str">
        <f>"000189"</f>
        <v>000189</v>
      </c>
      <c r="I15" s="6">
        <v>43159</v>
      </c>
      <c r="J15" s="7" t="str">
        <f>"000038"</f>
        <v>000038</v>
      </c>
      <c r="K15" s="6">
        <v>43250</v>
      </c>
      <c r="L15" s="7" t="str">
        <f>"000065"</f>
        <v>000065</v>
      </c>
      <c r="M15" s="6">
        <v>43251</v>
      </c>
      <c r="N15" s="7">
        <v>18</v>
      </c>
      <c r="O15" s="7" t="str">
        <f>"006753"</f>
        <v>006753</v>
      </c>
      <c r="P15" s="6">
        <v>43811</v>
      </c>
      <c r="Q15" s="9">
        <v>19.828800000000001</v>
      </c>
      <c r="R15" s="9">
        <v>2.3596400000000002</v>
      </c>
      <c r="S15" s="9">
        <v>17.469159999999999</v>
      </c>
      <c r="T15" s="7">
        <v>13</v>
      </c>
      <c r="U15" s="6">
        <v>43817</v>
      </c>
      <c r="V15" s="7">
        <v>9964577113</v>
      </c>
      <c r="W15" s="8" t="s">
        <v>37</v>
      </c>
      <c r="X15" s="7" t="s">
        <v>68</v>
      </c>
      <c r="Y15" s="8" t="s">
        <v>69</v>
      </c>
      <c r="Z15" s="7" t="s">
        <v>38</v>
      </c>
      <c r="AA15" s="8" t="s">
        <v>39</v>
      </c>
      <c r="AB15" s="9">
        <v>0.19828800000000002</v>
      </c>
    </row>
    <row r="16" spans="1:28" x14ac:dyDescent="0.35">
      <c r="A16" s="4">
        <v>4984</v>
      </c>
      <c r="B16" s="5" t="s">
        <v>65</v>
      </c>
      <c r="C16" s="6">
        <v>43817</v>
      </c>
      <c r="D16" s="4">
        <v>158</v>
      </c>
      <c r="E16" s="8" t="s">
        <v>42</v>
      </c>
      <c r="F16" s="7" t="s">
        <v>74</v>
      </c>
      <c r="G16" s="8" t="s">
        <v>75</v>
      </c>
      <c r="H16" s="7" t="str">
        <f>"000187"</f>
        <v>000187</v>
      </c>
      <c r="I16" s="6">
        <v>43159</v>
      </c>
      <c r="J16" s="7" t="str">
        <f>"000037"</f>
        <v>000037</v>
      </c>
      <c r="K16" s="6">
        <v>43250</v>
      </c>
      <c r="L16" s="7" t="str">
        <f>"000066"</f>
        <v>000066</v>
      </c>
      <c r="M16" s="6">
        <v>43251</v>
      </c>
      <c r="N16" s="7">
        <v>18</v>
      </c>
      <c r="O16" s="7" t="str">
        <f>"006754"</f>
        <v>006754</v>
      </c>
      <c r="P16" s="6">
        <v>43811</v>
      </c>
      <c r="Q16" s="9">
        <v>19.953199999999999</v>
      </c>
      <c r="R16" s="9">
        <v>2.3744200000000002</v>
      </c>
      <c r="S16" s="9">
        <v>17.578779999999998</v>
      </c>
      <c r="T16" s="7">
        <v>13</v>
      </c>
      <c r="U16" s="6">
        <v>43817</v>
      </c>
      <c r="V16" s="7">
        <v>9964577113</v>
      </c>
      <c r="W16" s="8" t="s">
        <v>37</v>
      </c>
      <c r="X16" s="7" t="s">
        <v>68</v>
      </c>
      <c r="Y16" s="8" t="s">
        <v>69</v>
      </c>
      <c r="Z16" s="7" t="s">
        <v>38</v>
      </c>
      <c r="AA16" s="8" t="s">
        <v>39</v>
      </c>
      <c r="AB16" s="9">
        <v>0.19953199999999999</v>
      </c>
    </row>
    <row r="17" spans="1:28" x14ac:dyDescent="0.35">
      <c r="A17" s="4">
        <v>4985</v>
      </c>
      <c r="B17" s="5" t="s">
        <v>65</v>
      </c>
      <c r="C17" s="6">
        <v>43817</v>
      </c>
      <c r="D17" s="4">
        <v>158</v>
      </c>
      <c r="E17" s="8" t="s">
        <v>42</v>
      </c>
      <c r="F17" s="7" t="s">
        <v>76</v>
      </c>
      <c r="G17" s="8" t="s">
        <v>77</v>
      </c>
      <c r="H17" s="7" t="str">
        <f>"000191"</f>
        <v>000191</v>
      </c>
      <c r="I17" s="6">
        <v>43159</v>
      </c>
      <c r="J17" s="7" t="str">
        <f>"000032"</f>
        <v>000032</v>
      </c>
      <c r="K17" s="6">
        <v>43250</v>
      </c>
      <c r="L17" s="7" t="str">
        <f>"000067"</f>
        <v>000067</v>
      </c>
      <c r="M17" s="6">
        <v>43251</v>
      </c>
      <c r="N17" s="7">
        <v>18</v>
      </c>
      <c r="O17" s="7" t="str">
        <f>"006755"</f>
        <v>006755</v>
      </c>
      <c r="P17" s="6">
        <v>43811</v>
      </c>
      <c r="Q17" s="9">
        <v>19.966280000000001</v>
      </c>
      <c r="R17" s="9">
        <v>2.3759899999999998</v>
      </c>
      <c r="S17" s="9">
        <v>17.59029</v>
      </c>
      <c r="T17" s="7">
        <v>13</v>
      </c>
      <c r="U17" s="6">
        <v>43817</v>
      </c>
      <c r="V17" s="7">
        <v>9964577113</v>
      </c>
      <c r="W17" s="8" t="s">
        <v>78</v>
      </c>
      <c r="X17" s="7" t="s">
        <v>68</v>
      </c>
      <c r="Y17" s="8" t="s">
        <v>69</v>
      </c>
      <c r="Z17" s="7" t="s">
        <v>38</v>
      </c>
      <c r="AA17" s="8" t="s">
        <v>39</v>
      </c>
      <c r="AB17" s="9">
        <v>0.1996628</v>
      </c>
    </row>
    <row r="18" spans="1:28" x14ac:dyDescent="0.35">
      <c r="A18" s="4">
        <v>4986</v>
      </c>
      <c r="B18" s="5" t="s">
        <v>65</v>
      </c>
      <c r="C18" s="6">
        <v>43817</v>
      </c>
      <c r="D18" s="4">
        <v>158</v>
      </c>
      <c r="E18" s="8" t="s">
        <v>42</v>
      </c>
      <c r="F18" s="7" t="s">
        <v>79</v>
      </c>
      <c r="G18" s="8" t="s">
        <v>80</v>
      </c>
      <c r="H18" s="7" t="str">
        <f>"000188"</f>
        <v>000188</v>
      </c>
      <c r="I18" s="6">
        <v>43159</v>
      </c>
      <c r="J18" s="7" t="str">
        <f>"000031"</f>
        <v>000031</v>
      </c>
      <c r="K18" s="6">
        <v>43250</v>
      </c>
      <c r="L18" s="7" t="str">
        <f>"000068"</f>
        <v>000068</v>
      </c>
      <c r="M18" s="6">
        <v>43251</v>
      </c>
      <c r="N18" s="7">
        <v>18</v>
      </c>
      <c r="O18" s="7" t="str">
        <f>"006756"</f>
        <v>006756</v>
      </c>
      <c r="P18" s="6">
        <v>43811</v>
      </c>
      <c r="Q18" s="9">
        <v>19.965499999999999</v>
      </c>
      <c r="R18" s="9">
        <v>2.3759100000000002</v>
      </c>
      <c r="S18" s="9">
        <v>17.589590000000001</v>
      </c>
      <c r="T18" s="7">
        <v>13</v>
      </c>
      <c r="U18" s="6">
        <v>43817</v>
      </c>
      <c r="V18" s="7">
        <v>9964577113</v>
      </c>
      <c r="W18" s="8" t="s">
        <v>37</v>
      </c>
      <c r="X18" s="7" t="s">
        <v>68</v>
      </c>
      <c r="Y18" s="8" t="s">
        <v>69</v>
      </c>
      <c r="Z18" s="7" t="s">
        <v>38</v>
      </c>
      <c r="AA18" s="8" t="s">
        <v>39</v>
      </c>
      <c r="AB18" s="9">
        <v>0.199655</v>
      </c>
    </row>
    <row r="19" spans="1:28" x14ac:dyDescent="0.35">
      <c r="A19" s="4">
        <v>4987</v>
      </c>
      <c r="B19" s="5" t="s">
        <v>65</v>
      </c>
      <c r="C19" s="6">
        <v>43818</v>
      </c>
      <c r="D19" s="4">
        <v>158</v>
      </c>
      <c r="E19" s="8" t="s">
        <v>42</v>
      </c>
      <c r="F19" s="7" t="s">
        <v>81</v>
      </c>
      <c r="G19" s="8" t="s">
        <v>82</v>
      </c>
      <c r="H19" s="7" t="str">
        <f>"000184"</f>
        <v>000184</v>
      </c>
      <c r="I19" s="6">
        <v>43159</v>
      </c>
      <c r="J19" s="7" t="str">
        <f>"000036"</f>
        <v>000036</v>
      </c>
      <c r="K19" s="6">
        <v>43250</v>
      </c>
      <c r="L19" s="7" t="str">
        <f>"000069"</f>
        <v>000069</v>
      </c>
      <c r="M19" s="6">
        <v>43251</v>
      </c>
      <c r="N19" s="7">
        <v>18</v>
      </c>
      <c r="O19" s="7" t="str">
        <f>"006761"</f>
        <v>006761</v>
      </c>
      <c r="P19" s="6">
        <v>43811</v>
      </c>
      <c r="Q19" s="9">
        <v>19.979399999999998</v>
      </c>
      <c r="R19" s="9">
        <v>2.3775400000000002</v>
      </c>
      <c r="S19" s="9">
        <v>17.601859999999999</v>
      </c>
      <c r="T19" s="7">
        <v>13</v>
      </c>
      <c r="U19" s="6">
        <v>43818</v>
      </c>
      <c r="V19" s="7">
        <v>9964577113</v>
      </c>
      <c r="W19" s="8" t="s">
        <v>37</v>
      </c>
      <c r="X19" s="7" t="s">
        <v>68</v>
      </c>
      <c r="Y19" s="8" t="s">
        <v>69</v>
      </c>
      <c r="Z19" s="7" t="s">
        <v>38</v>
      </c>
      <c r="AA19" s="8" t="s">
        <v>39</v>
      </c>
      <c r="AB19" s="9">
        <v>0.19979399999999997</v>
      </c>
    </row>
    <row r="20" spans="1:28" x14ac:dyDescent="0.35">
      <c r="A20" s="4">
        <v>4988</v>
      </c>
      <c r="B20" s="5" t="s">
        <v>65</v>
      </c>
      <c r="C20" s="6">
        <v>43818</v>
      </c>
      <c r="D20" s="4">
        <v>158</v>
      </c>
      <c r="E20" s="8" t="s">
        <v>42</v>
      </c>
      <c r="F20" s="7" t="s">
        <v>83</v>
      </c>
      <c r="G20" s="8" t="s">
        <v>84</v>
      </c>
      <c r="H20" s="7" t="str">
        <f>"000192"</f>
        <v>000192</v>
      </c>
      <c r="I20" s="6">
        <v>43159</v>
      </c>
      <c r="J20" s="7" t="str">
        <f>"000035"</f>
        <v>000035</v>
      </c>
      <c r="K20" s="6">
        <v>43250</v>
      </c>
      <c r="L20" s="7" t="str">
        <f>"000070"</f>
        <v>000070</v>
      </c>
      <c r="M20" s="6">
        <v>43251</v>
      </c>
      <c r="N20" s="7">
        <v>18</v>
      </c>
      <c r="O20" s="7" t="str">
        <f>"006762"</f>
        <v>006762</v>
      </c>
      <c r="P20" s="6">
        <v>43811</v>
      </c>
      <c r="Q20" s="9">
        <v>19.973600000000001</v>
      </c>
      <c r="R20" s="9">
        <v>2.3768699999999998</v>
      </c>
      <c r="S20" s="9">
        <v>17.596730000000001</v>
      </c>
      <c r="T20" s="7">
        <v>13</v>
      </c>
      <c r="U20" s="6">
        <v>43818</v>
      </c>
      <c r="V20" s="7">
        <v>9964577113</v>
      </c>
      <c r="W20" s="8" t="s">
        <v>37</v>
      </c>
      <c r="X20" s="7" t="s">
        <v>68</v>
      </c>
      <c r="Y20" s="8" t="s">
        <v>69</v>
      </c>
      <c r="Z20" s="7" t="s">
        <v>38</v>
      </c>
      <c r="AA20" s="8" t="s">
        <v>39</v>
      </c>
      <c r="AB20" s="9">
        <v>0.19973600000000002</v>
      </c>
    </row>
    <row r="21" spans="1:28" x14ac:dyDescent="0.35">
      <c r="A21" s="4">
        <v>4989</v>
      </c>
      <c r="B21" s="5" t="s">
        <v>65</v>
      </c>
      <c r="C21" s="6">
        <v>43818</v>
      </c>
      <c r="D21" s="4">
        <v>158</v>
      </c>
      <c r="E21" s="8" t="s">
        <v>42</v>
      </c>
      <c r="F21" s="7" t="s">
        <v>85</v>
      </c>
      <c r="G21" s="8" t="s">
        <v>86</v>
      </c>
      <c r="H21" s="7" t="str">
        <f>"000185"</f>
        <v>000185</v>
      </c>
      <c r="I21" s="6">
        <v>43159</v>
      </c>
      <c r="J21" s="7" t="str">
        <f>"000034"</f>
        <v>000034</v>
      </c>
      <c r="K21" s="6">
        <v>43250</v>
      </c>
      <c r="L21" s="7" t="str">
        <f>"000071"</f>
        <v>000071</v>
      </c>
      <c r="M21" s="6">
        <v>43251</v>
      </c>
      <c r="N21" s="7">
        <v>18</v>
      </c>
      <c r="O21" s="7" t="str">
        <f>"006763"</f>
        <v>006763</v>
      </c>
      <c r="P21" s="6">
        <v>43811</v>
      </c>
      <c r="Q21" s="9">
        <v>19.8475</v>
      </c>
      <c r="R21" s="9">
        <v>2.3618700000000001</v>
      </c>
      <c r="S21" s="9">
        <v>17.48563</v>
      </c>
      <c r="T21" s="7">
        <v>13</v>
      </c>
      <c r="U21" s="6">
        <v>43818</v>
      </c>
      <c r="V21" s="7">
        <v>9964577113</v>
      </c>
      <c r="W21" s="8" t="s">
        <v>37</v>
      </c>
      <c r="X21" s="7" t="s">
        <v>68</v>
      </c>
      <c r="Y21" s="8" t="s">
        <v>69</v>
      </c>
      <c r="Z21" s="7" t="s">
        <v>38</v>
      </c>
      <c r="AA21" s="8" t="s">
        <v>39</v>
      </c>
      <c r="AB21" s="9">
        <v>0.19847500000000001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2020-01-30T06:58:56Z</dcterms:modified>
</cp:coreProperties>
</file>