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3" i="1" l="1"/>
  <c r="L33" i="1"/>
  <c r="J33" i="1"/>
  <c r="H33" i="1"/>
  <c r="O32" i="1"/>
  <c r="L32" i="1"/>
  <c r="J32" i="1"/>
  <c r="H32" i="1"/>
  <c r="O31" i="1"/>
  <c r="L31" i="1"/>
  <c r="J31" i="1"/>
  <c r="H31" i="1"/>
  <c r="O30" i="1"/>
  <c r="L30" i="1"/>
  <c r="J30" i="1"/>
  <c r="H30" i="1"/>
  <c r="O29" i="1"/>
  <c r="L29" i="1"/>
  <c r="J29" i="1"/>
  <c r="H29" i="1"/>
  <c r="O28" i="1"/>
  <c r="L28" i="1"/>
  <c r="J28" i="1"/>
  <c r="H28" i="1"/>
  <c r="AB27" i="1"/>
  <c r="O27" i="1"/>
  <c r="L27" i="1"/>
  <c r="J27" i="1"/>
  <c r="H27" i="1"/>
  <c r="AB26" i="1"/>
  <c r="O26" i="1"/>
  <c r="L26" i="1"/>
  <c r="J26" i="1"/>
  <c r="H26" i="1"/>
  <c r="AB25" i="1"/>
  <c r="O25" i="1"/>
  <c r="L25" i="1"/>
  <c r="J25" i="1"/>
  <c r="H25" i="1"/>
  <c r="AB24" i="1"/>
  <c r="O24" i="1"/>
  <c r="L24" i="1"/>
  <c r="J24" i="1"/>
  <c r="H24" i="1"/>
  <c r="AB23" i="1"/>
  <c r="O23" i="1"/>
  <c r="L23" i="1"/>
  <c r="J23" i="1"/>
  <c r="H23" i="1"/>
  <c r="AB22" i="1"/>
  <c r="O22" i="1"/>
  <c r="L22" i="1"/>
  <c r="J22" i="1"/>
  <c r="H22" i="1"/>
  <c r="O21" i="1"/>
  <c r="L21" i="1"/>
  <c r="J21" i="1"/>
  <c r="H21" i="1"/>
  <c r="AB20" i="1"/>
  <c r="O20" i="1"/>
  <c r="L20" i="1"/>
  <c r="J20" i="1"/>
  <c r="H20" i="1"/>
  <c r="AB19" i="1"/>
  <c r="O19" i="1"/>
  <c r="L19" i="1"/>
  <c r="J19" i="1"/>
  <c r="H19" i="1"/>
  <c r="AB18" i="1"/>
  <c r="O18" i="1"/>
  <c r="L18" i="1"/>
  <c r="J18" i="1"/>
  <c r="H18" i="1"/>
  <c r="AB17" i="1"/>
  <c r="O17" i="1"/>
  <c r="L17" i="1"/>
  <c r="J17" i="1"/>
  <c r="H17" i="1"/>
  <c r="AB16" i="1"/>
  <c r="O16" i="1"/>
  <c r="L16" i="1"/>
  <c r="J16" i="1"/>
  <c r="H16" i="1"/>
  <c r="AB15" i="1"/>
  <c r="O15" i="1"/>
  <c r="L15" i="1"/>
  <c r="J15" i="1"/>
  <c r="H15" i="1"/>
  <c r="AB14"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<sst xmlns="http://schemas.openxmlformats.org/spreadsheetml/2006/main" count="316" uniqueCount="126">
  <si>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</si>
  <si>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</si>
  <si>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</si>
  <si>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</si>
  <si>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</si>
  <si>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</si>
  <si>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</si>
  <si>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</si>
  <si>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</si>
  <si>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</si>
  <si>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</si>
  <si>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</si>
  <si>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</si>
  <si>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</si>
  <si>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</si>
  <si>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</si>
  <si>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</si>
  <si>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</si>
  <si>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</si>
  <si>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</si>
  <si>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</si>
  <si>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</si>
  <si>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</si>
  <si>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</si>
  <si>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</si>
  <si>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</si>
  <si>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</si>
  <si>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</si>
  <si>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</si>
  <si>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June</t>
  </si>
  <si>
    <t>P1771</t>
  </si>
  <si>
    <t>Zone Works - POW Works</t>
  </si>
  <si>
    <t>May</t>
  </si>
  <si>
    <t>M/s.KRIDL</t>
  </si>
  <si>
    <t>M and R to Street Lights - Replacement of Burnt Bulbs etc. (Package)</t>
  </si>
  <si>
    <t>P0300</t>
  </si>
  <si>
    <t>P0190</t>
  </si>
  <si>
    <t>Works sanctioned by Hon Mayor</t>
  </si>
  <si>
    <t>P3075</t>
  </si>
  <si>
    <t>Special comprehensive development works in Bangalore city (Bangalore city in charge Minister Discretionary Grants)</t>
  </si>
  <si>
    <t>KRIDL</t>
  </si>
  <si>
    <t>ddo009</t>
  </si>
  <si>
    <t xml:space="preserve"> Executive Engineer (Electrical) Rajarajeshwari Nagar Zone</t>
  </si>
  <si>
    <t>Karnataka Rural Infrastructure Development Ltd</t>
  </si>
  <si>
    <t>ddo008</t>
  </si>
  <si>
    <t xml:space="preserve"> Executive Engineer (Project) Rajarajeshwari Nagar Zone</t>
  </si>
  <si>
    <t>ddo012</t>
  </si>
  <si>
    <t xml:space="preserve"> Assistant Executive Engineer Kengeri Sub Division Rajarajeshwari Nagar Zone</t>
  </si>
  <si>
    <t>The Technical Manager</t>
  </si>
  <si>
    <t>M/S.KRIDL</t>
  </si>
  <si>
    <t>Kengeri</t>
  </si>
  <si>
    <t>159-16-000001</t>
  </si>
  <si>
    <t>Operation and Maintenance of Street Light System in Ward No.159-KST(P-Kengeri upanagara) Package R34 of RajarajeshwariNagar Zone.</t>
  </si>
  <si>
    <t>Nidhi Electricals</t>
  </si>
  <si>
    <t>159-16-000002</t>
  </si>
  <si>
    <t>Operation and Maintenance of Street Light System in Ward No.159-KST(P-Kengeri ) Package R35 of RajarajeshwariNagar Zone.</t>
  </si>
  <si>
    <t>159-17-000014</t>
  </si>
  <si>
    <t>Providing Emergency Grants in Ward No 159 Kengeri</t>
  </si>
  <si>
    <t>159-17-000019</t>
  </si>
  <si>
    <t>Improvements to Roads and Drains in EWS row Houses in Ward No 159 Kengeri</t>
  </si>
  <si>
    <t>159-17-000022</t>
  </si>
  <si>
    <t>Providing Asphalting to bad roads in Ward No 159 Kengeri</t>
  </si>
  <si>
    <t>The Tecnhical Managar</t>
  </si>
  <si>
    <t>159-17-000020</t>
  </si>
  <si>
    <t>Improvements to Roads and Drains in Kavika Layout in Ward No 159 Kengeri</t>
  </si>
  <si>
    <t>159-17-000016</t>
  </si>
  <si>
    <t>Reconstruction of Drains and Culverts in Ward No 159 Kengeri</t>
  </si>
  <si>
    <t>159-18-000076</t>
  </si>
  <si>
    <t>Improvements to Compound, Fencing, Walking tract and Surrounding CC Drain at Vinayaka Nagar, Bandemuta and KHB Colony Kengeri Surrounding parks in ward no 159</t>
  </si>
  <si>
    <t>M/s. KRIDL</t>
  </si>
  <si>
    <t>P3215</t>
  </si>
  <si>
    <t>Development of New parks in New Zones  (Each zone Rs.6.CR civil works</t>
  </si>
  <si>
    <t>159-18-000075</t>
  </si>
  <si>
    <t>Improvements to Compound, Fencing, Walking tract to 4th main Kengeri Upanagar park in ward no 159 Kengeri</t>
  </si>
  <si>
    <t>159-15-000024</t>
  </si>
  <si>
    <t>Drilling and Electrification of Borewells at Bundemutta in ward no.159, Kengeri</t>
  </si>
  <si>
    <t>159-15-000031</t>
  </si>
  <si>
    <t>Drilling and Electrification of Borewells at Komaghatta Road in ward no.159, Kengeri</t>
  </si>
  <si>
    <t>159-15-000030</t>
  </si>
  <si>
    <t>Drilling and Electrification of Borewells at 7th Main, KST in ward no.159, Kengeri</t>
  </si>
  <si>
    <t>159-17-000018</t>
  </si>
  <si>
    <t>Improvements to Roads and Drains in Baba Sabarapalya in Ward No 159 Kengeri</t>
  </si>
  <si>
    <t>159-17-000044</t>
  </si>
  <si>
    <t>Improvements to roads and drain in Bandemutt area in ward no 159</t>
  </si>
  <si>
    <t>159-17-000001</t>
  </si>
  <si>
    <t>Providing open gym equipments at park no 3 between 3rd and 4th cross in Kengeri Upanagara</t>
  </si>
  <si>
    <t>159-17-000045</t>
  </si>
  <si>
    <t>Improvements Roads and drains in Kengeri upangara MTS layout in ward no 159</t>
  </si>
  <si>
    <t>July</t>
  </si>
  <si>
    <t>159-19-000005</t>
  </si>
  <si>
    <t>Progress and requirement of CC TV Surveillance project in Kengeri Division (2 No of Works) (Package-03)</t>
  </si>
  <si>
    <t>M Rajesh (Sri Nanjundeshwara Construction)</t>
  </si>
  <si>
    <t>P3111</t>
  </si>
  <si>
    <t>State Finance Commission Untied Grant Works</t>
  </si>
  <si>
    <t>159-18-000052</t>
  </si>
  <si>
    <t>Improvements to drain in 6th main and Improvements to drain and footpath in Kommaghatta road ward no 159 Kengeri</t>
  </si>
  <si>
    <t>M/S KRIDL</t>
  </si>
  <si>
    <t>P3158</t>
  </si>
  <si>
    <t>SIP Infrastructure Project works</t>
  </si>
  <si>
    <t>159-17-000036</t>
  </si>
  <si>
    <t>House keeping of Electrical Cremetorium by engaging required staff including Periodically cleaning of furnace D.G set cleaning of scrubber,chiminey etc, complete at Kengeri in ward No 159 of RR Nagar Zone</t>
  </si>
  <si>
    <t>Sai Electricom</t>
  </si>
  <si>
    <t>P0287</t>
  </si>
  <si>
    <t>M and R to Electrical Crematoria</t>
  </si>
  <si>
    <t>September</t>
  </si>
  <si>
    <t>159-17-000046</t>
  </si>
  <si>
    <t>Improvements roads and drains in Valagerahalli and 5th main Kengeri upanagara Harsha layout Surrounding area in ward no 159</t>
  </si>
  <si>
    <t>October</t>
  </si>
  <si>
    <t>Civil Quality Consultants and Engineers</t>
  </si>
  <si>
    <t>November</t>
  </si>
  <si>
    <t>159-17-000035</t>
  </si>
  <si>
    <t>Maintenance of electrical Cremitorium furnance and equipments using necesssery spare parts tools and skilled man power etc complete at Kengeri in ward No 159 of RR Nagar Zone</t>
  </si>
  <si>
    <t>Prema Electrical Enterprises</t>
  </si>
  <si>
    <t>159-17-000057</t>
  </si>
  <si>
    <t>Consultancy Services for Preparation of Detailed Project report (DPR) for the Construction of Dialysis Center at Kengeri Division Yeshwanthapura Assembly Constituency in Ward No.159 in Kengeri Division (P-2)</t>
  </si>
  <si>
    <t>Ramalingu</t>
  </si>
  <si>
    <t>P3106</t>
  </si>
  <si>
    <t>Nagarothana Works</t>
  </si>
  <si>
    <t>ddo013</t>
  </si>
  <si>
    <t xml:space="preserve"> Assistant Executive Engineer Herohalli Sub Division Rajarajeshwari Nagar Zone</t>
  </si>
  <si>
    <t>159-18-000002</t>
  </si>
  <si>
    <t>Providing Concreting to Roads allround temple in Bundemutt in Ward no 159.</t>
  </si>
  <si>
    <t xml:space="preserve">Rajesh M S/O M K Gooligowda, </t>
  </si>
  <si>
    <t>P3321</t>
  </si>
  <si>
    <t>Special Development works at Yeshwanthpur, Shantinagar, K.R.Puram, Assembly Constituencies Rs.5.00 Cr. Each</t>
  </si>
  <si>
    <t>December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</si>
</sst>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3"/>
  <sheetViews>
    <sheetView tabSelected="1" workbookViewId="0">
      <selection activeCell="F2" sqref="F2"/>
    </sheetView>
  </sheetViews>
  <sheetFormatPr defaultRowHeight="14.5" x14ac:dyDescent="0.35"/>
  <cols>
    <col min="1" max="1" width="5" bestFit="1" customWidth="1"/>
    <col min="2" max="2" width="6.26953125" bestFit="1" customWidth="1"/>
    <col min="3" max="3" width="9.54296875" bestFit="1" customWidth="1"/>
    <col min="5" max="5" width="10.36328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4990</v>
      </c>
      <c r="B2" s="5" t="s">
        <v>28</v>
      </c>
      <c r="C2" s="6">
        <v>43575</v>
      </c>
      <c r="D2" s="7">
        <v>159</v>
      </c>
      <c r="E2" s="8" t="s">
        <v>50</v>
      </c>
      <c r="F2" s="7" t="s">
        <v>51</v>
      </c>
      <c r="G2" s="8" t="s">
        <v>52</v>
      </c>
      <c r="H2" s="7" t="str">
        <f>"000021"</f>
        <v>000021</v>
      </c>
      <c r="I2" s="6">
        <v>42766</v>
      </c>
      <c r="J2" s="7" t="str">
        <f>"000026"</f>
        <v>000026</v>
      </c>
      <c r="K2" s="6">
        <v>43594</v>
      </c>
      <c r="L2" s="7" t="str">
        <f>"000026"</f>
        <v>000026</v>
      </c>
      <c r="M2" s="6">
        <v>43594</v>
      </c>
      <c r="N2" s="7">
        <v>16</v>
      </c>
      <c r="O2" s="7" t="str">
        <f>""</f>
        <v/>
      </c>
      <c r="P2" s="6"/>
      <c r="Q2" s="9">
        <v>6.5778800000000004</v>
      </c>
      <c r="R2" s="9">
        <v>0.54125999999999996</v>
      </c>
      <c r="S2" s="9">
        <v>6.0366200000000001</v>
      </c>
      <c r="T2" s="7">
        <v>20</v>
      </c>
      <c r="U2" s="6">
        <v>43575</v>
      </c>
      <c r="V2" s="7">
        <v>9845331877</v>
      </c>
      <c r="W2" s="8" t="s">
        <v>53</v>
      </c>
      <c r="X2" s="7" t="s">
        <v>35</v>
      </c>
      <c r="Y2" s="8" t="s">
        <v>34</v>
      </c>
      <c r="Z2" s="7" t="s">
        <v>41</v>
      </c>
      <c r="AA2" s="8" t="s">
        <v>42</v>
      </c>
      <c r="AB2" s="9">
        <f t="shared" ref="AB2:AB20" si="0">Q2/100</f>
        <v>6.5778799999999998E-2</v>
      </c>
    </row>
    <row r="3" spans="1:28" x14ac:dyDescent="0.35">
      <c r="A3" s="4">
        <v>4991</v>
      </c>
      <c r="B3" s="5" t="s">
        <v>28</v>
      </c>
      <c r="C3" s="6">
        <v>43575</v>
      </c>
      <c r="D3" s="7">
        <v>159</v>
      </c>
      <c r="E3" s="8" t="s">
        <v>50</v>
      </c>
      <c r="F3" s="7" t="s">
        <v>54</v>
      </c>
      <c r="G3" s="8" t="s">
        <v>55</v>
      </c>
      <c r="H3" s="7" t="str">
        <f>"000015"</f>
        <v>000015</v>
      </c>
      <c r="I3" s="6">
        <v>42766</v>
      </c>
      <c r="J3" s="7" t="str">
        <f>"000027"</f>
        <v>000027</v>
      </c>
      <c r="K3" s="6">
        <v>43594</v>
      </c>
      <c r="L3" s="7" t="str">
        <f>"000027"</f>
        <v>000027</v>
      </c>
      <c r="M3" s="6">
        <v>43594</v>
      </c>
      <c r="N3" s="7">
        <v>16</v>
      </c>
      <c r="O3" s="7" t="str">
        <f>""</f>
        <v/>
      </c>
      <c r="P3" s="6"/>
      <c r="Q3" s="9">
        <v>6.1572899999999997</v>
      </c>
      <c r="R3" s="9">
        <v>0.51558999999999999</v>
      </c>
      <c r="S3" s="9">
        <v>5.6417000000000002</v>
      </c>
      <c r="T3" s="7">
        <v>20</v>
      </c>
      <c r="U3" s="6">
        <v>43575</v>
      </c>
      <c r="V3" s="7">
        <v>9845331877</v>
      </c>
      <c r="W3" s="8" t="s">
        <v>53</v>
      </c>
      <c r="X3" s="7" t="s">
        <v>35</v>
      </c>
      <c r="Y3" s="8" t="s">
        <v>34</v>
      </c>
      <c r="Z3" s="7" t="s">
        <v>41</v>
      </c>
      <c r="AA3" s="8" t="s">
        <v>42</v>
      </c>
      <c r="AB3" s="9">
        <f t="shared" si="0"/>
        <v>6.15729E-2</v>
      </c>
    </row>
    <row r="4" spans="1:28" x14ac:dyDescent="0.35">
      <c r="A4" s="4">
        <v>4992</v>
      </c>
      <c r="B4" s="5" t="s">
        <v>28</v>
      </c>
      <c r="C4" s="6">
        <v>43580</v>
      </c>
      <c r="D4" s="7">
        <v>159</v>
      </c>
      <c r="E4" s="8" t="s">
        <v>50</v>
      </c>
      <c r="F4" s="7" t="s">
        <v>54</v>
      </c>
      <c r="G4" s="8" t="s">
        <v>55</v>
      </c>
      <c r="H4" s="7" t="str">
        <f>"000015"</f>
        <v>000015</v>
      </c>
      <c r="I4" s="6">
        <v>42766</v>
      </c>
      <c r="J4" s="7" t="str">
        <f>"000027"</f>
        <v>000027</v>
      </c>
      <c r="K4" s="6">
        <v>43594</v>
      </c>
      <c r="L4" s="7" t="str">
        <f>"000027"</f>
        <v>000027</v>
      </c>
      <c r="M4" s="6">
        <v>43594</v>
      </c>
      <c r="N4" s="7">
        <v>16</v>
      </c>
      <c r="O4" s="7" t="str">
        <f>"001830"</f>
        <v>001830</v>
      </c>
      <c r="P4" s="6">
        <v>43606</v>
      </c>
      <c r="Q4" s="9">
        <v>3.5184500000000001</v>
      </c>
      <c r="R4" s="9">
        <v>0.47053</v>
      </c>
      <c r="S4" s="9">
        <v>3.04792</v>
      </c>
      <c r="T4" s="7">
        <v>29</v>
      </c>
      <c r="U4" s="6">
        <v>43580</v>
      </c>
      <c r="V4" s="7">
        <v>9845331877</v>
      </c>
      <c r="W4" s="8" t="s">
        <v>53</v>
      </c>
      <c r="X4" s="7" t="s">
        <v>35</v>
      </c>
      <c r="Y4" s="8" t="s">
        <v>34</v>
      </c>
      <c r="Z4" s="7" t="s">
        <v>41</v>
      </c>
      <c r="AA4" s="8" t="s">
        <v>42</v>
      </c>
      <c r="AB4" s="9">
        <f t="shared" si="0"/>
        <v>3.51845E-2</v>
      </c>
    </row>
    <row r="5" spans="1:28" x14ac:dyDescent="0.35">
      <c r="A5" s="4">
        <v>4993</v>
      </c>
      <c r="B5" s="5" t="s">
        <v>28</v>
      </c>
      <c r="C5" s="6">
        <v>43580</v>
      </c>
      <c r="D5" s="7">
        <v>159</v>
      </c>
      <c r="E5" s="8" t="s">
        <v>50</v>
      </c>
      <c r="F5" s="7" t="s">
        <v>51</v>
      </c>
      <c r="G5" s="8" t="s">
        <v>52</v>
      </c>
      <c r="H5" s="7" t="str">
        <f>"000021"</f>
        <v>000021</v>
      </c>
      <c r="I5" s="6">
        <v>42766</v>
      </c>
      <c r="J5" s="7" t="str">
        <f>"000026"</f>
        <v>000026</v>
      </c>
      <c r="K5" s="6">
        <v>43594</v>
      </c>
      <c r="L5" s="7" t="str">
        <f>"000026"</f>
        <v>000026</v>
      </c>
      <c r="M5" s="6">
        <v>43594</v>
      </c>
      <c r="N5" s="7">
        <v>16</v>
      </c>
      <c r="O5" s="7" t="str">
        <f>"001829"</f>
        <v>001829</v>
      </c>
      <c r="P5" s="6">
        <v>43605</v>
      </c>
      <c r="Q5" s="9">
        <v>3.7587899999999999</v>
      </c>
      <c r="R5" s="9">
        <v>0.49724000000000002</v>
      </c>
      <c r="S5" s="9">
        <v>3.2615500000000002</v>
      </c>
      <c r="T5" s="7">
        <v>29</v>
      </c>
      <c r="U5" s="6">
        <v>43580</v>
      </c>
      <c r="V5" s="7">
        <v>9845331877</v>
      </c>
      <c r="W5" s="8" t="s">
        <v>53</v>
      </c>
      <c r="X5" s="7" t="s">
        <v>35</v>
      </c>
      <c r="Y5" s="8" t="s">
        <v>34</v>
      </c>
      <c r="Z5" s="7" t="s">
        <v>41</v>
      </c>
      <c r="AA5" s="8" t="s">
        <v>42</v>
      </c>
      <c r="AB5" s="9">
        <f t="shared" si="0"/>
        <v>3.75879E-2</v>
      </c>
    </row>
    <row r="6" spans="1:28" x14ac:dyDescent="0.35">
      <c r="A6" s="4">
        <v>4994</v>
      </c>
      <c r="B6" s="5" t="s">
        <v>32</v>
      </c>
      <c r="C6" s="6">
        <v>43591</v>
      </c>
      <c r="D6" s="7">
        <v>159</v>
      </c>
      <c r="E6" s="8" t="s">
        <v>50</v>
      </c>
      <c r="F6" s="7" t="s">
        <v>56</v>
      </c>
      <c r="G6" s="8" t="s">
        <v>57</v>
      </c>
      <c r="H6" s="7" t="str">
        <f>"000018"</f>
        <v>000018</v>
      </c>
      <c r="I6" s="6">
        <v>42832</v>
      </c>
      <c r="J6" s="7" t="str">
        <f>"000088"</f>
        <v>000088</v>
      </c>
      <c r="K6" s="6">
        <v>42915</v>
      </c>
      <c r="L6" s="7" t="str">
        <f>"000010"</f>
        <v>000010</v>
      </c>
      <c r="M6" s="6">
        <v>42950</v>
      </c>
      <c r="N6" s="7">
        <v>17</v>
      </c>
      <c r="O6" s="7" t="str">
        <f>"001275"</f>
        <v>001275</v>
      </c>
      <c r="P6" s="6">
        <v>43587</v>
      </c>
      <c r="Q6" s="9">
        <v>19.98602</v>
      </c>
      <c r="R6" s="9">
        <v>2.6004499999999999</v>
      </c>
      <c r="S6" s="9">
        <v>17.385570000000001</v>
      </c>
      <c r="T6" s="7">
        <v>37</v>
      </c>
      <c r="U6" s="6">
        <v>43591</v>
      </c>
      <c r="V6" s="7">
        <v>9845235505</v>
      </c>
      <c r="W6" s="8" t="s">
        <v>40</v>
      </c>
      <c r="X6" s="7" t="s">
        <v>30</v>
      </c>
      <c r="Y6" s="8" t="s">
        <v>31</v>
      </c>
      <c r="Z6" s="7" t="s">
        <v>46</v>
      </c>
      <c r="AA6" s="8" t="s">
        <v>47</v>
      </c>
      <c r="AB6" s="9">
        <f t="shared" si="0"/>
        <v>0.19986019999999999</v>
      </c>
    </row>
    <row r="7" spans="1:28" x14ac:dyDescent="0.35">
      <c r="A7" s="4">
        <v>4995</v>
      </c>
      <c r="B7" s="5" t="s">
        <v>32</v>
      </c>
      <c r="C7" s="6">
        <v>43591</v>
      </c>
      <c r="D7" s="7">
        <v>159</v>
      </c>
      <c r="E7" s="8" t="s">
        <v>50</v>
      </c>
      <c r="F7" s="7" t="s">
        <v>58</v>
      </c>
      <c r="G7" s="8" t="s">
        <v>59</v>
      </c>
      <c r="H7" s="7" t="str">
        <f>"000023"</f>
        <v>000023</v>
      </c>
      <c r="I7" s="6">
        <v>42845</v>
      </c>
      <c r="J7" s="7" t="str">
        <f>"000093"</f>
        <v>000093</v>
      </c>
      <c r="K7" s="6">
        <v>42916</v>
      </c>
      <c r="L7" s="7" t="str">
        <f>"000119"</f>
        <v>000119</v>
      </c>
      <c r="M7" s="6">
        <v>42976</v>
      </c>
      <c r="N7" s="7">
        <v>17</v>
      </c>
      <c r="O7" s="7" t="str">
        <f>"001290"</f>
        <v>001290</v>
      </c>
      <c r="P7" s="6">
        <v>43587</v>
      </c>
      <c r="Q7" s="9">
        <v>29.94069</v>
      </c>
      <c r="R7" s="9">
        <v>3.8972500000000001</v>
      </c>
      <c r="S7" s="9">
        <v>26.04344</v>
      </c>
      <c r="T7" s="7">
        <v>37</v>
      </c>
      <c r="U7" s="6">
        <v>43591</v>
      </c>
      <c r="V7" s="7">
        <v>9845235505</v>
      </c>
      <c r="W7" s="8" t="s">
        <v>48</v>
      </c>
      <c r="X7" s="7" t="s">
        <v>30</v>
      </c>
      <c r="Y7" s="8" t="s">
        <v>31</v>
      </c>
      <c r="Z7" s="7" t="s">
        <v>46</v>
      </c>
      <c r="AA7" s="8" t="s">
        <v>47</v>
      </c>
      <c r="AB7" s="9">
        <f t="shared" si="0"/>
        <v>0.29940689999999998</v>
      </c>
    </row>
    <row r="8" spans="1:28" x14ac:dyDescent="0.35">
      <c r="A8" s="4">
        <v>4996</v>
      </c>
      <c r="B8" s="5" t="s">
        <v>32</v>
      </c>
      <c r="C8" s="6">
        <v>43591</v>
      </c>
      <c r="D8" s="7">
        <v>159</v>
      </c>
      <c r="E8" s="8" t="s">
        <v>50</v>
      </c>
      <c r="F8" s="7" t="s">
        <v>60</v>
      </c>
      <c r="G8" s="8" t="s">
        <v>61</v>
      </c>
      <c r="H8" s="7" t="str">
        <f>"000026"</f>
        <v>000026</v>
      </c>
      <c r="I8" s="6">
        <v>42845</v>
      </c>
      <c r="J8" s="7" t="str">
        <f>""</f>
        <v/>
      </c>
      <c r="K8" s="6">
        <v>93</v>
      </c>
      <c r="L8" s="7" t="str">
        <f>"000122"</f>
        <v>000122</v>
      </c>
      <c r="M8" s="6">
        <v>42977</v>
      </c>
      <c r="N8" s="7">
        <v>17</v>
      </c>
      <c r="O8" s="7" t="str">
        <f>"001292"</f>
        <v>001292</v>
      </c>
      <c r="P8" s="6">
        <v>43587</v>
      </c>
      <c r="Q8" s="9">
        <v>39.954659999999997</v>
      </c>
      <c r="R8" s="9">
        <v>5.2220500000000003</v>
      </c>
      <c r="S8" s="9">
        <v>34.732610000000001</v>
      </c>
      <c r="T8" s="7">
        <v>37</v>
      </c>
      <c r="U8" s="6">
        <v>43591</v>
      </c>
      <c r="V8" s="7">
        <v>9845235505</v>
      </c>
      <c r="W8" s="8" t="s">
        <v>62</v>
      </c>
      <c r="X8" s="7" t="s">
        <v>30</v>
      </c>
      <c r="Y8" s="8" t="s">
        <v>31</v>
      </c>
      <c r="Z8" s="7" t="s">
        <v>46</v>
      </c>
      <c r="AA8" s="8" t="s">
        <v>47</v>
      </c>
      <c r="AB8" s="9">
        <f t="shared" si="0"/>
        <v>0.39954659999999997</v>
      </c>
    </row>
    <row r="9" spans="1:28" x14ac:dyDescent="0.35">
      <c r="A9" s="4">
        <v>4997</v>
      </c>
      <c r="B9" s="5" t="s">
        <v>32</v>
      </c>
      <c r="C9" s="6">
        <v>43603</v>
      </c>
      <c r="D9" s="7">
        <v>159</v>
      </c>
      <c r="E9" s="8" t="s">
        <v>50</v>
      </c>
      <c r="F9" s="7" t="s">
        <v>63</v>
      </c>
      <c r="G9" s="8" t="s">
        <v>64</v>
      </c>
      <c r="H9" s="7" t="str">
        <f>"000024"</f>
        <v>000024</v>
      </c>
      <c r="I9" s="6">
        <v>42845</v>
      </c>
      <c r="J9" s="7" t="str">
        <f>"000105"</f>
        <v>000105</v>
      </c>
      <c r="K9" s="6">
        <v>43017</v>
      </c>
      <c r="L9" s="7" t="str">
        <f>"0000168"</f>
        <v>0000168</v>
      </c>
      <c r="M9" s="6">
        <v>43017</v>
      </c>
      <c r="N9" s="7">
        <v>17</v>
      </c>
      <c r="O9" s="7" t="str">
        <f>"001680"</f>
        <v>001680</v>
      </c>
      <c r="P9" s="6">
        <v>43602</v>
      </c>
      <c r="Q9" s="9">
        <v>19.994070000000001</v>
      </c>
      <c r="R9" s="9">
        <v>2.6178300000000001</v>
      </c>
      <c r="S9" s="9">
        <v>17.376239999999999</v>
      </c>
      <c r="T9" s="7">
        <v>50</v>
      </c>
      <c r="U9" s="6">
        <v>43603</v>
      </c>
      <c r="V9" s="7">
        <v>9845235505</v>
      </c>
      <c r="W9" s="8" t="s">
        <v>33</v>
      </c>
      <c r="X9" s="7" t="s">
        <v>30</v>
      </c>
      <c r="Y9" s="8" t="s">
        <v>31</v>
      </c>
      <c r="Z9" s="7" t="s">
        <v>46</v>
      </c>
      <c r="AA9" s="8" t="s">
        <v>47</v>
      </c>
      <c r="AB9" s="9">
        <f t="shared" si="0"/>
        <v>0.1999407</v>
      </c>
    </row>
    <row r="10" spans="1:28" x14ac:dyDescent="0.35">
      <c r="A10" s="4">
        <v>4998</v>
      </c>
      <c r="B10" s="5" t="s">
        <v>32</v>
      </c>
      <c r="C10" s="6">
        <v>43603</v>
      </c>
      <c r="D10" s="7">
        <v>159</v>
      </c>
      <c r="E10" s="8" t="s">
        <v>50</v>
      </c>
      <c r="F10" s="7" t="s">
        <v>65</v>
      </c>
      <c r="G10" s="8" t="s">
        <v>66</v>
      </c>
      <c r="H10" s="7" t="str">
        <f>"000020"</f>
        <v>000020</v>
      </c>
      <c r="I10" s="6">
        <v>42845</v>
      </c>
      <c r="J10" s="7" t="str">
        <f>"000110"</f>
        <v>000110</v>
      </c>
      <c r="K10" s="6">
        <v>43031</v>
      </c>
      <c r="L10" s="7" t="str">
        <f>"000190"</f>
        <v>000190</v>
      </c>
      <c r="M10" s="6">
        <v>43034</v>
      </c>
      <c r="N10" s="7">
        <v>17</v>
      </c>
      <c r="O10" s="7" t="str">
        <f>"001748"</f>
        <v>001748</v>
      </c>
      <c r="P10" s="6">
        <v>43602</v>
      </c>
      <c r="Q10" s="9">
        <v>24.986820000000002</v>
      </c>
      <c r="R10" s="9">
        <v>2.7632699999999999</v>
      </c>
      <c r="S10" s="9">
        <v>22.223549999999999</v>
      </c>
      <c r="T10" s="7">
        <v>50</v>
      </c>
      <c r="U10" s="6">
        <v>43603</v>
      </c>
      <c r="V10" s="7">
        <v>9845235505</v>
      </c>
      <c r="W10" s="8" t="s">
        <v>49</v>
      </c>
      <c r="X10" s="7" t="s">
        <v>30</v>
      </c>
      <c r="Y10" s="8" t="s">
        <v>31</v>
      </c>
      <c r="Z10" s="7" t="s">
        <v>46</v>
      </c>
      <c r="AA10" s="8" t="s">
        <v>47</v>
      </c>
      <c r="AB10" s="9">
        <f t="shared" si="0"/>
        <v>0.24986820000000001</v>
      </c>
    </row>
    <row r="11" spans="1:28" x14ac:dyDescent="0.35">
      <c r="A11" s="4">
        <v>4999</v>
      </c>
      <c r="B11" s="5" t="s">
        <v>32</v>
      </c>
      <c r="C11" s="6">
        <v>43606</v>
      </c>
      <c r="D11" s="7">
        <v>159</v>
      </c>
      <c r="E11" s="8" t="s">
        <v>50</v>
      </c>
      <c r="F11" s="7" t="s">
        <v>51</v>
      </c>
      <c r="G11" s="8" t="s">
        <v>52</v>
      </c>
      <c r="H11" s="7" t="str">
        <f>"000021"</f>
        <v>000021</v>
      </c>
      <c r="I11" s="6">
        <v>42766</v>
      </c>
      <c r="J11" s="7" t="str">
        <f>"000026"</f>
        <v>000026</v>
      </c>
      <c r="K11" s="6">
        <v>43594</v>
      </c>
      <c r="L11" s="7" t="str">
        <f>"000026"</f>
        <v>000026</v>
      </c>
      <c r="M11" s="6">
        <v>43594</v>
      </c>
      <c r="N11" s="7">
        <v>16</v>
      </c>
      <c r="O11" s="7" t="str">
        <f>"001829"</f>
        <v>001829</v>
      </c>
      <c r="P11" s="6">
        <v>43605</v>
      </c>
      <c r="Q11" s="9">
        <v>2.8191000000000002</v>
      </c>
      <c r="R11" s="9">
        <v>0.35188000000000003</v>
      </c>
      <c r="S11" s="9">
        <v>2.4672200000000002</v>
      </c>
      <c r="T11" s="7">
        <v>55</v>
      </c>
      <c r="U11" s="6">
        <v>43606</v>
      </c>
      <c r="V11" s="7">
        <v>9845331877</v>
      </c>
      <c r="W11" s="8" t="s">
        <v>53</v>
      </c>
      <c r="X11" s="7" t="s">
        <v>35</v>
      </c>
      <c r="Y11" s="8" t="s">
        <v>34</v>
      </c>
      <c r="Z11" s="7" t="s">
        <v>41</v>
      </c>
      <c r="AA11" s="8" t="s">
        <v>42</v>
      </c>
      <c r="AB11" s="9">
        <f t="shared" si="0"/>
        <v>2.8191000000000001E-2</v>
      </c>
    </row>
    <row r="12" spans="1:28" x14ac:dyDescent="0.35">
      <c r="A12" s="4">
        <v>5000</v>
      </c>
      <c r="B12" s="5" t="s">
        <v>32</v>
      </c>
      <c r="C12" s="6">
        <v>43606</v>
      </c>
      <c r="D12" s="7">
        <v>159</v>
      </c>
      <c r="E12" s="8" t="s">
        <v>50</v>
      </c>
      <c r="F12" s="7" t="s">
        <v>54</v>
      </c>
      <c r="G12" s="8" t="s">
        <v>55</v>
      </c>
      <c r="H12" s="7" t="str">
        <f>"000015"</f>
        <v>000015</v>
      </c>
      <c r="I12" s="6">
        <v>42766</v>
      </c>
      <c r="J12" s="7" t="str">
        <f>"000027"</f>
        <v>000027</v>
      </c>
      <c r="K12" s="6">
        <v>43594</v>
      </c>
      <c r="L12" s="7" t="str">
        <f>"000027"</f>
        <v>000027</v>
      </c>
      <c r="M12" s="6">
        <v>43594</v>
      </c>
      <c r="N12" s="7">
        <v>16</v>
      </c>
      <c r="O12" s="7" t="str">
        <f>"001830"</f>
        <v>001830</v>
      </c>
      <c r="P12" s="6">
        <v>43606</v>
      </c>
      <c r="Q12" s="9">
        <v>2.6388400000000001</v>
      </c>
      <c r="R12" s="9">
        <v>0.33226</v>
      </c>
      <c r="S12" s="9">
        <v>2.3065799999999999</v>
      </c>
      <c r="T12" s="7">
        <v>55</v>
      </c>
      <c r="U12" s="6">
        <v>43606</v>
      </c>
      <c r="V12" s="7">
        <v>9845331877</v>
      </c>
      <c r="W12" s="8" t="s">
        <v>53</v>
      </c>
      <c r="X12" s="7" t="s">
        <v>35</v>
      </c>
      <c r="Y12" s="8" t="s">
        <v>34</v>
      </c>
      <c r="Z12" s="7" t="s">
        <v>41</v>
      </c>
      <c r="AA12" s="8" t="s">
        <v>42</v>
      </c>
      <c r="AB12" s="9">
        <f t="shared" si="0"/>
        <v>2.6388399999999999E-2</v>
      </c>
    </row>
    <row r="13" spans="1:28" x14ac:dyDescent="0.35">
      <c r="A13" s="4">
        <v>5001</v>
      </c>
      <c r="B13" s="5" t="s">
        <v>32</v>
      </c>
      <c r="C13" s="6">
        <v>43610</v>
      </c>
      <c r="D13" s="7">
        <v>159</v>
      </c>
      <c r="E13" s="8" t="s">
        <v>50</v>
      </c>
      <c r="F13" s="7" t="s">
        <v>67</v>
      </c>
      <c r="G13" s="8" t="s">
        <v>68</v>
      </c>
      <c r="H13" s="7" t="str">
        <f>"000157"</f>
        <v>000157</v>
      </c>
      <c r="I13" s="6">
        <v>43099</v>
      </c>
      <c r="J13" s="7" t="str">
        <f>"333440"</f>
        <v>333440</v>
      </c>
      <c r="K13" s="6">
        <v>43168</v>
      </c>
      <c r="L13" s="7" t="str">
        <f>"000405"</f>
        <v>000405</v>
      </c>
      <c r="M13" s="6">
        <v>43168</v>
      </c>
      <c r="N13" s="7">
        <v>18</v>
      </c>
      <c r="O13" s="7" t="str">
        <f>"002048"</f>
        <v>002048</v>
      </c>
      <c r="P13" s="6">
        <v>43609</v>
      </c>
      <c r="Q13" s="9">
        <v>49.995840000000001</v>
      </c>
      <c r="R13" s="9">
        <v>4.16967</v>
      </c>
      <c r="S13" s="9">
        <v>45.826169999999998</v>
      </c>
      <c r="T13" s="7">
        <v>59</v>
      </c>
      <c r="U13" s="6">
        <v>43610</v>
      </c>
      <c r="V13" s="7">
        <v>8904904737</v>
      </c>
      <c r="W13" s="8" t="s">
        <v>69</v>
      </c>
      <c r="X13" s="7" t="s">
        <v>70</v>
      </c>
      <c r="Y13" s="8" t="s">
        <v>71</v>
      </c>
      <c r="Z13" s="7" t="s">
        <v>46</v>
      </c>
      <c r="AA13" s="8" t="s">
        <v>47</v>
      </c>
      <c r="AB13" s="9">
        <f t="shared" si="0"/>
        <v>0.49995840000000003</v>
      </c>
    </row>
    <row r="14" spans="1:28" x14ac:dyDescent="0.35">
      <c r="A14" s="4">
        <v>5002</v>
      </c>
      <c r="B14" s="5" t="s">
        <v>32</v>
      </c>
      <c r="C14" s="6">
        <v>43610</v>
      </c>
      <c r="D14" s="7">
        <v>159</v>
      </c>
      <c r="E14" s="8" t="s">
        <v>50</v>
      </c>
      <c r="F14" s="7" t="s">
        <v>72</v>
      </c>
      <c r="G14" s="8" t="s">
        <v>73</v>
      </c>
      <c r="H14" s="7" t="str">
        <f>"000156"</f>
        <v>000156</v>
      </c>
      <c r="I14" s="6">
        <v>43099</v>
      </c>
      <c r="J14" s="7" t="str">
        <f>"333439"</f>
        <v>333439</v>
      </c>
      <c r="K14" s="6">
        <v>43168</v>
      </c>
      <c r="L14" s="7" t="str">
        <f>"000406"</f>
        <v>000406</v>
      </c>
      <c r="M14" s="6">
        <v>43168</v>
      </c>
      <c r="N14" s="7">
        <v>18</v>
      </c>
      <c r="O14" s="7" t="str">
        <f>"002056"</f>
        <v>002056</v>
      </c>
      <c r="P14" s="6">
        <v>43609</v>
      </c>
      <c r="Q14" s="9">
        <v>49.9315</v>
      </c>
      <c r="R14" s="9">
        <v>4.4044400000000001</v>
      </c>
      <c r="S14" s="9">
        <v>45.527059999999999</v>
      </c>
      <c r="T14" s="7">
        <v>59</v>
      </c>
      <c r="U14" s="6">
        <v>43610</v>
      </c>
      <c r="V14" s="7">
        <v>8904904737</v>
      </c>
      <c r="W14" s="8" t="s">
        <v>49</v>
      </c>
      <c r="X14" s="7" t="s">
        <v>70</v>
      </c>
      <c r="Y14" s="8" t="s">
        <v>71</v>
      </c>
      <c r="Z14" s="7" t="s">
        <v>46</v>
      </c>
      <c r="AA14" s="8" t="s">
        <v>47</v>
      </c>
      <c r="AB14" s="9">
        <f t="shared" si="0"/>
        <v>0.49931500000000001</v>
      </c>
    </row>
    <row r="15" spans="1:28" x14ac:dyDescent="0.35">
      <c r="A15" s="4">
        <v>5003</v>
      </c>
      <c r="B15" s="5" t="s">
        <v>32</v>
      </c>
      <c r="C15" s="6">
        <v>43614</v>
      </c>
      <c r="D15" s="7">
        <v>159</v>
      </c>
      <c r="E15" s="8" t="s">
        <v>50</v>
      </c>
      <c r="F15" s="7" t="s">
        <v>74</v>
      </c>
      <c r="G15" s="8" t="s">
        <v>75</v>
      </c>
      <c r="H15" s="7" t="str">
        <f>"000105"</f>
        <v>000105</v>
      </c>
      <c r="I15" s="6">
        <v>42116</v>
      </c>
      <c r="J15" s="7" t="str">
        <f>"333385"</f>
        <v>333385</v>
      </c>
      <c r="K15" s="6">
        <v>43104</v>
      </c>
      <c r="L15" s="7" t="str">
        <f>"000318"</f>
        <v>000318</v>
      </c>
      <c r="M15" s="6">
        <v>43108</v>
      </c>
      <c r="N15" s="7">
        <v>15</v>
      </c>
      <c r="O15" s="7" t="str">
        <f>"002082"</f>
        <v>002082</v>
      </c>
      <c r="P15" s="6">
        <v>43612</v>
      </c>
      <c r="Q15" s="9">
        <v>4.0095700000000001</v>
      </c>
      <c r="R15" s="9">
        <v>0.51014000000000004</v>
      </c>
      <c r="S15" s="9">
        <v>3.4994299999999998</v>
      </c>
      <c r="T15" s="7">
        <v>64</v>
      </c>
      <c r="U15" s="6">
        <v>43614</v>
      </c>
      <c r="V15" s="7">
        <v>9845235505</v>
      </c>
      <c r="W15" s="8" t="s">
        <v>49</v>
      </c>
      <c r="X15" s="7" t="s">
        <v>38</v>
      </c>
      <c r="Y15" s="8" t="s">
        <v>39</v>
      </c>
      <c r="Z15" s="7" t="s">
        <v>46</v>
      </c>
      <c r="AA15" s="8" t="s">
        <v>47</v>
      </c>
      <c r="AB15" s="9">
        <f t="shared" si="0"/>
        <v>4.0095699999999998E-2</v>
      </c>
    </row>
    <row r="16" spans="1:28" x14ac:dyDescent="0.35">
      <c r="A16" s="4">
        <v>5004</v>
      </c>
      <c r="B16" s="5" t="s">
        <v>32</v>
      </c>
      <c r="C16" s="6">
        <v>43614</v>
      </c>
      <c r="D16" s="7">
        <v>159</v>
      </c>
      <c r="E16" s="8" t="s">
        <v>50</v>
      </c>
      <c r="F16" s="7" t="s">
        <v>76</v>
      </c>
      <c r="G16" s="8" t="s">
        <v>77</v>
      </c>
      <c r="H16" s="7" t="str">
        <f>"000110"</f>
        <v>000110</v>
      </c>
      <c r="I16" s="6">
        <v>42116</v>
      </c>
      <c r="J16" s="7" t="str">
        <f>"333386"</f>
        <v>333386</v>
      </c>
      <c r="K16" s="6">
        <v>43104</v>
      </c>
      <c r="L16" s="7" t="str">
        <f>"000319"</f>
        <v>000319</v>
      </c>
      <c r="M16" s="6">
        <v>43108</v>
      </c>
      <c r="N16" s="7">
        <v>15</v>
      </c>
      <c r="O16" s="7" t="str">
        <f>"002083"</f>
        <v>002083</v>
      </c>
      <c r="P16" s="6">
        <v>43612</v>
      </c>
      <c r="Q16" s="9">
        <v>1.3559399999999999</v>
      </c>
      <c r="R16" s="9">
        <v>0.21551000000000001</v>
      </c>
      <c r="S16" s="9">
        <v>1.1404300000000001</v>
      </c>
      <c r="T16" s="7">
        <v>64</v>
      </c>
      <c r="U16" s="6">
        <v>43614</v>
      </c>
      <c r="V16" s="7">
        <v>9845235505</v>
      </c>
      <c r="W16" s="8" t="s">
        <v>49</v>
      </c>
      <c r="X16" s="7" t="s">
        <v>38</v>
      </c>
      <c r="Y16" s="8" t="s">
        <v>39</v>
      </c>
      <c r="Z16" s="7" t="s">
        <v>46</v>
      </c>
      <c r="AA16" s="8" t="s">
        <v>47</v>
      </c>
      <c r="AB16" s="9">
        <f t="shared" si="0"/>
        <v>1.3559399999999999E-2</v>
      </c>
    </row>
    <row r="17" spans="1:28" x14ac:dyDescent="0.35">
      <c r="A17" s="4">
        <v>5005</v>
      </c>
      <c r="B17" s="5" t="s">
        <v>32</v>
      </c>
      <c r="C17" s="6">
        <v>43614</v>
      </c>
      <c r="D17" s="7">
        <v>159</v>
      </c>
      <c r="E17" s="8" t="s">
        <v>50</v>
      </c>
      <c r="F17" s="7" t="s">
        <v>78</v>
      </c>
      <c r="G17" s="8" t="s">
        <v>79</v>
      </c>
      <c r="H17" s="7" t="str">
        <f>"000109"</f>
        <v>000109</v>
      </c>
      <c r="I17" s="6">
        <v>42116</v>
      </c>
      <c r="J17" s="7" t="str">
        <f>"333387"</f>
        <v>333387</v>
      </c>
      <c r="K17" s="6">
        <v>43104</v>
      </c>
      <c r="L17" s="7" t="str">
        <f>"000320"</f>
        <v>000320</v>
      </c>
      <c r="M17" s="6">
        <v>43108</v>
      </c>
      <c r="N17" s="7">
        <v>15</v>
      </c>
      <c r="O17" s="7" t="str">
        <f>"002084"</f>
        <v>002084</v>
      </c>
      <c r="P17" s="6">
        <v>43612</v>
      </c>
      <c r="Q17" s="9">
        <v>3.95492</v>
      </c>
      <c r="R17" s="9">
        <v>0.52847</v>
      </c>
      <c r="S17" s="9">
        <v>3.42645</v>
      </c>
      <c r="T17" s="7">
        <v>64</v>
      </c>
      <c r="U17" s="6">
        <v>43614</v>
      </c>
      <c r="V17" s="7">
        <v>9845235505</v>
      </c>
      <c r="W17" s="8" t="s">
        <v>49</v>
      </c>
      <c r="X17" s="7" t="s">
        <v>38</v>
      </c>
      <c r="Y17" s="8" t="s">
        <v>39</v>
      </c>
      <c r="Z17" s="7" t="s">
        <v>46</v>
      </c>
      <c r="AA17" s="8" t="s">
        <v>47</v>
      </c>
      <c r="AB17" s="9">
        <f t="shared" si="0"/>
        <v>3.95492E-2</v>
      </c>
    </row>
    <row r="18" spans="1:28" x14ac:dyDescent="0.35">
      <c r="A18" s="4">
        <v>5006</v>
      </c>
      <c r="B18" s="5" t="s">
        <v>32</v>
      </c>
      <c r="C18" s="6">
        <v>43615</v>
      </c>
      <c r="D18" s="7">
        <v>159</v>
      </c>
      <c r="E18" s="8" t="s">
        <v>50</v>
      </c>
      <c r="F18" s="7" t="s">
        <v>80</v>
      </c>
      <c r="G18" s="8" t="s">
        <v>81</v>
      </c>
      <c r="H18" s="7" t="str">
        <f>""</f>
        <v/>
      </c>
      <c r="I18" s="6">
        <v>122</v>
      </c>
      <c r="J18" s="7" t="str">
        <f>"000101"</f>
        <v>000101</v>
      </c>
      <c r="K18" s="6">
        <v>43006</v>
      </c>
      <c r="L18" s="7" t="str">
        <f>"000195"</f>
        <v>000195</v>
      </c>
      <c r="M18" s="6">
        <v>43041</v>
      </c>
      <c r="N18" s="7">
        <v>17</v>
      </c>
      <c r="O18" s="7" t="str">
        <f>"002121"</f>
        <v>002121</v>
      </c>
      <c r="P18" s="6">
        <v>43613</v>
      </c>
      <c r="Q18" s="9">
        <v>19.977319999999999</v>
      </c>
      <c r="R18" s="9">
        <v>2.54223</v>
      </c>
      <c r="S18" s="9">
        <v>17.435089999999999</v>
      </c>
      <c r="T18" s="7">
        <v>65</v>
      </c>
      <c r="U18" s="6">
        <v>43615</v>
      </c>
      <c r="V18" s="7">
        <v>9845235505</v>
      </c>
      <c r="W18" s="8" t="s">
        <v>49</v>
      </c>
      <c r="X18" s="7" t="s">
        <v>30</v>
      </c>
      <c r="Y18" s="8" t="s">
        <v>31</v>
      </c>
      <c r="Z18" s="7" t="s">
        <v>46</v>
      </c>
      <c r="AA18" s="8" t="s">
        <v>47</v>
      </c>
      <c r="AB18" s="9">
        <f t="shared" si="0"/>
        <v>0.19977319999999998</v>
      </c>
    </row>
    <row r="19" spans="1:28" x14ac:dyDescent="0.35">
      <c r="A19" s="4">
        <v>5007</v>
      </c>
      <c r="B19" s="5" t="s">
        <v>32</v>
      </c>
      <c r="C19" s="6">
        <v>43615</v>
      </c>
      <c r="D19" s="7">
        <v>159</v>
      </c>
      <c r="E19" s="8" t="s">
        <v>50</v>
      </c>
      <c r="F19" s="7" t="s">
        <v>82</v>
      </c>
      <c r="G19" s="8" t="s">
        <v>83</v>
      </c>
      <c r="H19" s="7" t="str">
        <f>"000011"</f>
        <v>000011</v>
      </c>
      <c r="I19" s="6">
        <v>42992</v>
      </c>
      <c r="J19" s="7" t="str">
        <f>"333349"</f>
        <v>333349</v>
      </c>
      <c r="K19" s="6">
        <v>43057</v>
      </c>
      <c r="L19" s="7" t="str">
        <f>"000239"</f>
        <v>000239</v>
      </c>
      <c r="M19" s="6">
        <v>43061</v>
      </c>
      <c r="N19" s="7">
        <v>17</v>
      </c>
      <c r="O19" s="7" t="str">
        <f>"002167"</f>
        <v>002167</v>
      </c>
      <c r="P19" s="6">
        <v>43613</v>
      </c>
      <c r="Q19" s="9">
        <v>74.989800000000002</v>
      </c>
      <c r="R19" s="9">
        <v>6.8126600000000002</v>
      </c>
      <c r="S19" s="9">
        <v>68.177139999999994</v>
      </c>
      <c r="T19" s="7">
        <v>65</v>
      </c>
      <c r="U19" s="6">
        <v>43615</v>
      </c>
      <c r="V19" s="7">
        <v>9845235505</v>
      </c>
      <c r="W19" s="8" t="s">
        <v>33</v>
      </c>
      <c r="X19" s="7" t="s">
        <v>38</v>
      </c>
      <c r="Y19" s="8" t="s">
        <v>39</v>
      </c>
      <c r="Z19" s="7" t="s">
        <v>46</v>
      </c>
      <c r="AA19" s="8" t="s">
        <v>47</v>
      </c>
      <c r="AB19" s="9">
        <f t="shared" si="0"/>
        <v>0.74989800000000006</v>
      </c>
    </row>
    <row r="20" spans="1:28" x14ac:dyDescent="0.35">
      <c r="A20" s="4">
        <v>5008</v>
      </c>
      <c r="B20" s="5" t="s">
        <v>32</v>
      </c>
      <c r="C20" s="6">
        <v>43615</v>
      </c>
      <c r="D20" s="7">
        <v>159</v>
      </c>
      <c r="E20" s="8" t="s">
        <v>50</v>
      </c>
      <c r="F20" s="7" t="s">
        <v>84</v>
      </c>
      <c r="G20" s="8" t="s">
        <v>85</v>
      </c>
      <c r="H20" s="7" t="str">
        <f>"000029"</f>
        <v>000029</v>
      </c>
      <c r="I20" s="6">
        <v>42608</v>
      </c>
      <c r="J20" s="7" t="str">
        <f>"000036"</f>
        <v>000036</v>
      </c>
      <c r="K20" s="6">
        <v>43309</v>
      </c>
      <c r="L20" s="7" t="str">
        <f>"000036"</f>
        <v>000036</v>
      </c>
      <c r="M20" s="6">
        <v>43309</v>
      </c>
      <c r="N20" s="7">
        <v>17</v>
      </c>
      <c r="O20" s="7" t="str">
        <f>"002272"</f>
        <v>002272</v>
      </c>
      <c r="P20" s="6">
        <v>43614</v>
      </c>
      <c r="Q20" s="9">
        <v>21.953690000000002</v>
      </c>
      <c r="R20" s="9">
        <v>1.80359</v>
      </c>
      <c r="S20" s="9">
        <v>20.150099999999998</v>
      </c>
      <c r="T20" s="7">
        <v>66</v>
      </c>
      <c r="U20" s="6">
        <v>43615</v>
      </c>
      <c r="V20" s="7">
        <v>8904904737</v>
      </c>
      <c r="W20" s="8" t="s">
        <v>43</v>
      </c>
      <c r="X20" s="7" t="s">
        <v>36</v>
      </c>
      <c r="Y20" s="8" t="s">
        <v>37</v>
      </c>
      <c r="Z20" s="7" t="s">
        <v>44</v>
      </c>
      <c r="AA20" s="8" t="s">
        <v>45</v>
      </c>
      <c r="AB20" s="9">
        <f t="shared" si="0"/>
        <v>0.21953690000000001</v>
      </c>
    </row>
    <row r="21" spans="1:28" x14ac:dyDescent="0.35">
      <c r="A21" s="4">
        <v>5009</v>
      </c>
      <c r="B21" s="5" t="s">
        <v>29</v>
      </c>
      <c r="C21" s="6">
        <v>43634</v>
      </c>
      <c r="D21" s="7">
        <v>159</v>
      </c>
      <c r="E21" s="8" t="s">
        <v>50</v>
      </c>
      <c r="F21" s="7" t="s">
        <v>86</v>
      </c>
      <c r="G21" s="8" t="s">
        <v>87</v>
      </c>
      <c r="H21" s="7" t="str">
        <f>"000151"</f>
        <v>000151</v>
      </c>
      <c r="I21" s="6">
        <v>43097</v>
      </c>
      <c r="J21" s="7" t="str">
        <f>"333373"</f>
        <v>333373</v>
      </c>
      <c r="K21" s="6">
        <v>43097</v>
      </c>
      <c r="L21" s="7" t="str">
        <f>"000305"</f>
        <v>000305</v>
      </c>
      <c r="M21" s="6">
        <v>43098</v>
      </c>
      <c r="N21" s="7">
        <v>17</v>
      </c>
      <c r="O21" s="7" t="str">
        <f>"002710"</f>
        <v>002710</v>
      </c>
      <c r="P21" s="6">
        <v>43629</v>
      </c>
      <c r="Q21" s="9">
        <v>149.98722000000001</v>
      </c>
      <c r="R21" s="9">
        <v>13.794449999999999</v>
      </c>
      <c r="S21" s="9">
        <v>136.19277</v>
      </c>
      <c r="T21" s="7">
        <v>88</v>
      </c>
      <c r="U21" s="6">
        <v>43634</v>
      </c>
      <c r="V21" s="7">
        <v>8904904737</v>
      </c>
      <c r="W21" s="8" t="s">
        <v>49</v>
      </c>
      <c r="X21" s="7" t="s">
        <v>38</v>
      </c>
      <c r="Y21" s="8" t="s">
        <v>39</v>
      </c>
      <c r="Z21" s="7" t="s">
        <v>46</v>
      </c>
      <c r="AA21" s="8" t="s">
        <v>47</v>
      </c>
      <c r="AB21" s="9">
        <v>1.4998722</v>
      </c>
    </row>
    <row r="22" spans="1:28" x14ac:dyDescent="0.35">
      <c r="A22" s="4">
        <v>5010</v>
      </c>
      <c r="B22" s="5" t="s">
        <v>88</v>
      </c>
      <c r="C22" s="6">
        <v>43647</v>
      </c>
      <c r="D22" s="7">
        <v>159</v>
      </c>
      <c r="E22" s="8" t="s">
        <v>50</v>
      </c>
      <c r="F22" s="7" t="s">
        <v>89</v>
      </c>
      <c r="G22" s="10" t="s">
        <v>90</v>
      </c>
      <c r="H22" s="7" t="str">
        <f>"000556"</f>
        <v>000556</v>
      </c>
      <c r="I22" s="6">
        <v>43519</v>
      </c>
      <c r="J22" s="7" t="str">
        <f>"000040"</f>
        <v>000040</v>
      </c>
      <c r="K22" s="6">
        <v>43633</v>
      </c>
      <c r="L22" s="7" t="str">
        <f>"000088"</f>
        <v>000088</v>
      </c>
      <c r="M22" s="6">
        <v>43637</v>
      </c>
      <c r="N22" s="7">
        <v>19</v>
      </c>
      <c r="O22" s="7" t="str">
        <f>"003194"</f>
        <v>003194</v>
      </c>
      <c r="P22" s="6">
        <v>43643</v>
      </c>
      <c r="Q22" s="11">
        <v>146.23038</v>
      </c>
      <c r="R22" s="11">
        <v>13.691599999999999</v>
      </c>
      <c r="S22" s="11">
        <v>132.53878</v>
      </c>
      <c r="T22" s="7">
        <v>99</v>
      </c>
      <c r="U22" s="6">
        <v>43647</v>
      </c>
      <c r="V22" s="7">
        <v>9886073963</v>
      </c>
      <c r="W22" s="10" t="s">
        <v>91</v>
      </c>
      <c r="X22" s="7" t="s">
        <v>92</v>
      </c>
      <c r="Y22" s="10" t="s">
        <v>93</v>
      </c>
      <c r="Z22" s="7" t="s">
        <v>46</v>
      </c>
      <c r="AA22" s="10" t="s">
        <v>47</v>
      </c>
      <c r="AB22" s="11">
        <f t="shared" ref="AB22:AB27" si="1">Q22/100</f>
        <v>1.4623037999999999</v>
      </c>
    </row>
    <row r="23" spans="1:28" x14ac:dyDescent="0.35">
      <c r="A23" s="4">
        <v>5011</v>
      </c>
      <c r="B23" s="5" t="s">
        <v>88</v>
      </c>
      <c r="C23" s="6">
        <v>43668</v>
      </c>
      <c r="D23" s="7">
        <v>159</v>
      </c>
      <c r="E23" s="8" t="s">
        <v>50</v>
      </c>
      <c r="F23" s="7" t="s">
        <v>94</v>
      </c>
      <c r="G23" s="10" t="s">
        <v>95</v>
      </c>
      <c r="H23" s="7" t="str">
        <f>"000548"</f>
        <v>000548</v>
      </c>
      <c r="I23" s="6">
        <v>43507</v>
      </c>
      <c r="J23" s="7" t="str">
        <f>"000030"</f>
        <v>000030</v>
      </c>
      <c r="K23" s="6">
        <v>43623</v>
      </c>
      <c r="L23" s="7" t="str">
        <f>"000079"</f>
        <v>000079</v>
      </c>
      <c r="M23" s="6">
        <v>43633</v>
      </c>
      <c r="N23" s="7">
        <v>18</v>
      </c>
      <c r="O23" s="7" t="str">
        <f>"003584"</f>
        <v>003584</v>
      </c>
      <c r="P23" s="6">
        <v>43664</v>
      </c>
      <c r="Q23" s="11">
        <v>97.967799999999997</v>
      </c>
      <c r="R23" s="11">
        <v>10.50694</v>
      </c>
      <c r="S23" s="11">
        <v>87.460859999999997</v>
      </c>
      <c r="T23" s="7">
        <v>120</v>
      </c>
      <c r="U23" s="6">
        <v>43668</v>
      </c>
      <c r="V23" s="7">
        <v>8904904737</v>
      </c>
      <c r="W23" s="10" t="s">
        <v>96</v>
      </c>
      <c r="X23" s="7" t="s">
        <v>97</v>
      </c>
      <c r="Y23" s="10" t="s">
        <v>98</v>
      </c>
      <c r="Z23" s="7" t="s">
        <v>46</v>
      </c>
      <c r="AA23" s="10" t="s">
        <v>47</v>
      </c>
      <c r="AB23" s="11">
        <f t="shared" si="1"/>
        <v>0.97967799999999994</v>
      </c>
    </row>
    <row r="24" spans="1:28" x14ac:dyDescent="0.35">
      <c r="A24" s="4">
        <v>5012</v>
      </c>
      <c r="B24" s="5" t="s">
        <v>88</v>
      </c>
      <c r="C24" s="6">
        <v>43672</v>
      </c>
      <c r="D24" s="7">
        <v>159</v>
      </c>
      <c r="E24" s="8" t="s">
        <v>50</v>
      </c>
      <c r="F24" s="7" t="s">
        <v>51</v>
      </c>
      <c r="G24" s="10" t="s">
        <v>52</v>
      </c>
      <c r="H24" s="7" t="str">
        <f>"000021"</f>
        <v>000021</v>
      </c>
      <c r="I24" s="6">
        <v>42766</v>
      </c>
      <c r="J24" s="7" t="str">
        <f>"000132"</f>
        <v>000132</v>
      </c>
      <c r="K24" s="6">
        <v>43783</v>
      </c>
      <c r="L24" s="7" t="str">
        <f>"000132"</f>
        <v>000132</v>
      </c>
      <c r="M24" s="6">
        <v>43783</v>
      </c>
      <c r="N24" s="7">
        <v>16</v>
      </c>
      <c r="O24" s="7" t="str">
        <f>""</f>
        <v/>
      </c>
      <c r="P24" s="7"/>
      <c r="Q24" s="11">
        <v>2.8191000000000002</v>
      </c>
      <c r="R24" s="11">
        <v>0.34288000000000002</v>
      </c>
      <c r="S24" s="11">
        <v>2.4762200000000001</v>
      </c>
      <c r="T24" s="7">
        <v>129</v>
      </c>
      <c r="U24" s="6">
        <v>43672</v>
      </c>
      <c r="V24" s="7">
        <v>9845331877</v>
      </c>
      <c r="W24" s="10" t="s">
        <v>53</v>
      </c>
      <c r="X24" s="7" t="s">
        <v>35</v>
      </c>
      <c r="Y24" s="10" t="s">
        <v>34</v>
      </c>
      <c r="Z24" s="7" t="s">
        <v>41</v>
      </c>
      <c r="AA24" s="10" t="s">
        <v>42</v>
      </c>
      <c r="AB24" s="11">
        <f t="shared" si="1"/>
        <v>2.8191000000000001E-2</v>
      </c>
    </row>
    <row r="25" spans="1:28" x14ac:dyDescent="0.35">
      <c r="A25" s="4">
        <v>5013</v>
      </c>
      <c r="B25" s="5" t="s">
        <v>88</v>
      </c>
      <c r="C25" s="6">
        <v>43672</v>
      </c>
      <c r="D25" s="7">
        <v>159</v>
      </c>
      <c r="E25" s="8" t="s">
        <v>50</v>
      </c>
      <c r="F25" s="7" t="s">
        <v>54</v>
      </c>
      <c r="G25" s="10" t="s">
        <v>55</v>
      </c>
      <c r="H25" s="7" t="str">
        <f>"000015"</f>
        <v>000015</v>
      </c>
      <c r="I25" s="6">
        <v>42766</v>
      </c>
      <c r="J25" s="7" t="str">
        <f>"000133"</f>
        <v>000133</v>
      </c>
      <c r="K25" s="6">
        <v>43783</v>
      </c>
      <c r="L25" s="7" t="str">
        <f>"000133"</f>
        <v>000133</v>
      </c>
      <c r="M25" s="6">
        <v>43783</v>
      </c>
      <c r="N25" s="7">
        <v>16</v>
      </c>
      <c r="O25" s="7" t="str">
        <f>""</f>
        <v/>
      </c>
      <c r="P25" s="7"/>
      <c r="Q25" s="11">
        <v>2.6388400000000001</v>
      </c>
      <c r="R25" s="11">
        <v>0.32325999999999999</v>
      </c>
      <c r="S25" s="11">
        <v>2.3155800000000002</v>
      </c>
      <c r="T25" s="7">
        <v>129</v>
      </c>
      <c r="U25" s="6">
        <v>43672</v>
      </c>
      <c r="V25" s="7">
        <v>9845331877</v>
      </c>
      <c r="W25" s="10" t="s">
        <v>53</v>
      </c>
      <c r="X25" s="7" t="s">
        <v>35</v>
      </c>
      <c r="Y25" s="10" t="s">
        <v>34</v>
      </c>
      <c r="Z25" s="7" t="s">
        <v>41</v>
      </c>
      <c r="AA25" s="10" t="s">
        <v>42</v>
      </c>
      <c r="AB25" s="11">
        <f t="shared" si="1"/>
        <v>2.6388399999999999E-2</v>
      </c>
    </row>
    <row r="26" spans="1:28" x14ac:dyDescent="0.35">
      <c r="A26" s="4">
        <v>5014</v>
      </c>
      <c r="B26" s="5" t="s">
        <v>88</v>
      </c>
      <c r="C26" s="6">
        <v>43677</v>
      </c>
      <c r="D26" s="7">
        <v>159</v>
      </c>
      <c r="E26" s="8" t="s">
        <v>50</v>
      </c>
      <c r="F26" s="7" t="s">
        <v>99</v>
      </c>
      <c r="G26" s="10" t="s">
        <v>100</v>
      </c>
      <c r="H26" s="7" t="str">
        <f>"000007"</f>
        <v>000007</v>
      </c>
      <c r="I26" s="6">
        <v>42935</v>
      </c>
      <c r="J26" s="7" t="str">
        <f>"000025"</f>
        <v>000025</v>
      </c>
      <c r="K26" s="6">
        <v>43308</v>
      </c>
      <c r="L26" s="7" t="str">
        <f>"000026"</f>
        <v>000026</v>
      </c>
      <c r="M26" s="6">
        <v>43308</v>
      </c>
      <c r="N26" s="7">
        <v>17</v>
      </c>
      <c r="O26" s="7" t="str">
        <f>"004079"</f>
        <v>004079</v>
      </c>
      <c r="P26" s="6">
        <v>43672</v>
      </c>
      <c r="Q26" s="11">
        <v>4.8330500000000001</v>
      </c>
      <c r="R26" s="11">
        <v>0.19814999999999999</v>
      </c>
      <c r="S26" s="11">
        <v>4.6349</v>
      </c>
      <c r="T26" s="7">
        <v>136</v>
      </c>
      <c r="U26" s="6">
        <v>43677</v>
      </c>
      <c r="V26" s="7">
        <v>9449831993</v>
      </c>
      <c r="W26" s="10" t="s">
        <v>101</v>
      </c>
      <c r="X26" s="7" t="s">
        <v>102</v>
      </c>
      <c r="Y26" s="10" t="s">
        <v>103</v>
      </c>
      <c r="Z26" s="7" t="s">
        <v>41</v>
      </c>
      <c r="AA26" s="10" t="s">
        <v>42</v>
      </c>
      <c r="AB26" s="11">
        <f t="shared" si="1"/>
        <v>4.8330499999999998E-2</v>
      </c>
    </row>
    <row r="27" spans="1:28" x14ac:dyDescent="0.35">
      <c r="A27" s="4">
        <v>5015</v>
      </c>
      <c r="B27" s="5" t="s">
        <v>104</v>
      </c>
      <c r="C27" s="6">
        <v>43720</v>
      </c>
      <c r="D27" s="7">
        <v>159</v>
      </c>
      <c r="E27" s="8" t="s">
        <v>50</v>
      </c>
      <c r="F27" s="7" t="s">
        <v>105</v>
      </c>
      <c r="G27" s="10" t="s">
        <v>106</v>
      </c>
      <c r="H27" s="7" t="str">
        <f>"000105"</f>
        <v>000105</v>
      </c>
      <c r="I27" s="6">
        <v>43075</v>
      </c>
      <c r="J27" s="7" t="str">
        <f>"333460"</f>
        <v>333460</v>
      </c>
      <c r="K27" s="6">
        <v>43181</v>
      </c>
      <c r="L27" s="7" t="str">
        <f>"000433"</f>
        <v>000433</v>
      </c>
      <c r="M27" s="6">
        <v>43185</v>
      </c>
      <c r="N27" s="7">
        <v>17</v>
      </c>
      <c r="O27" s="7" t="str">
        <f>"004877"</f>
        <v>004877</v>
      </c>
      <c r="P27" s="6">
        <v>43707</v>
      </c>
      <c r="Q27" s="11">
        <v>123.78830000000001</v>
      </c>
      <c r="R27" s="11">
        <v>10.491960000000001</v>
      </c>
      <c r="S27" s="11">
        <v>113.29634</v>
      </c>
      <c r="T27" s="7">
        <v>184</v>
      </c>
      <c r="U27" s="6">
        <v>43720</v>
      </c>
      <c r="V27" s="7">
        <v>8904904737</v>
      </c>
      <c r="W27" s="10" t="s">
        <v>49</v>
      </c>
      <c r="X27" s="7" t="s">
        <v>38</v>
      </c>
      <c r="Y27" s="10" t="s">
        <v>39</v>
      </c>
      <c r="Z27" s="7" t="s">
        <v>46</v>
      </c>
      <c r="AA27" s="10" t="s">
        <v>47</v>
      </c>
      <c r="AB27" s="11">
        <f t="shared" si="1"/>
        <v>1.2378830000000001</v>
      </c>
    </row>
    <row r="28" spans="1:28" x14ac:dyDescent="0.35">
      <c r="A28" s="4">
        <v>5016</v>
      </c>
      <c r="B28" s="5" t="s">
        <v>107</v>
      </c>
      <c r="C28" s="6">
        <v>43741</v>
      </c>
      <c r="D28" s="4">
        <v>159</v>
      </c>
      <c r="E28" s="8" t="s">
        <v>50</v>
      </c>
      <c r="F28" s="7" t="s">
        <v>89</v>
      </c>
      <c r="G28" s="8" t="s">
        <v>90</v>
      </c>
      <c r="H28" s="7" t="str">
        <f>"000556"</f>
        <v>000556</v>
      </c>
      <c r="I28" s="6">
        <v>43519</v>
      </c>
      <c r="J28" s="7" t="str">
        <f>"000040"</f>
        <v>000040</v>
      </c>
      <c r="K28" s="6">
        <v>43633</v>
      </c>
      <c r="L28" s="7" t="str">
        <f>"000088"</f>
        <v>000088</v>
      </c>
      <c r="M28" s="6">
        <v>43637</v>
      </c>
      <c r="N28" s="7">
        <v>19</v>
      </c>
      <c r="O28" s="7" t="str">
        <f>"003194"</f>
        <v>003194</v>
      </c>
      <c r="P28" s="6">
        <v>43643</v>
      </c>
      <c r="Q28" s="9">
        <v>4.4400000000000004</v>
      </c>
      <c r="R28" s="9">
        <v>0.44400000000000001</v>
      </c>
      <c r="S28" s="9">
        <v>3.996</v>
      </c>
      <c r="T28" s="7">
        <v>13</v>
      </c>
      <c r="U28" s="6">
        <v>43741</v>
      </c>
      <c r="V28" s="7">
        <v>8553518550</v>
      </c>
      <c r="W28" s="8" t="s">
        <v>108</v>
      </c>
      <c r="X28" s="7" t="s">
        <v>92</v>
      </c>
      <c r="Y28" s="8" t="s">
        <v>93</v>
      </c>
      <c r="Z28" s="7" t="s">
        <v>46</v>
      </c>
      <c r="AA28" s="8" t="s">
        <v>47</v>
      </c>
      <c r="AB28" s="9">
        <v>4.4400000000000002E-2</v>
      </c>
    </row>
    <row r="29" spans="1:28" x14ac:dyDescent="0.35">
      <c r="A29" s="4">
        <v>5017</v>
      </c>
      <c r="B29" s="5" t="s">
        <v>109</v>
      </c>
      <c r="C29" s="6">
        <v>43777</v>
      </c>
      <c r="D29" s="4">
        <v>159</v>
      </c>
      <c r="E29" s="8" t="s">
        <v>50</v>
      </c>
      <c r="F29" s="7" t="s">
        <v>110</v>
      </c>
      <c r="G29" s="8" t="s">
        <v>111</v>
      </c>
      <c r="H29" s="7" t="str">
        <f>"000001"</f>
        <v>000001</v>
      </c>
      <c r="I29" s="6">
        <v>42935</v>
      </c>
      <c r="J29" s="7" t="str">
        <f>"000052"</f>
        <v>000052</v>
      </c>
      <c r="K29" s="6">
        <v>43365</v>
      </c>
      <c r="L29" s="7" t="str">
        <f>"000053"</f>
        <v>000053</v>
      </c>
      <c r="M29" s="6">
        <v>43365</v>
      </c>
      <c r="N29" s="7">
        <v>17</v>
      </c>
      <c r="O29" s="7" t="str">
        <f>"006101"</f>
        <v>006101</v>
      </c>
      <c r="P29" s="6">
        <v>43775</v>
      </c>
      <c r="Q29" s="9">
        <v>3.3467199999999999</v>
      </c>
      <c r="R29" s="9">
        <v>0.15384999999999999</v>
      </c>
      <c r="S29" s="9">
        <v>3.1928700000000001</v>
      </c>
      <c r="T29" s="7">
        <v>13</v>
      </c>
      <c r="U29" s="6">
        <v>43777</v>
      </c>
      <c r="V29" s="7">
        <v>9845004432</v>
      </c>
      <c r="W29" s="8" t="s">
        <v>112</v>
      </c>
      <c r="X29" s="7" t="s">
        <v>102</v>
      </c>
      <c r="Y29" s="8" t="s">
        <v>103</v>
      </c>
      <c r="Z29" s="7" t="s">
        <v>41</v>
      </c>
      <c r="AA29" s="8" t="s">
        <v>42</v>
      </c>
      <c r="AB29" s="9">
        <v>3.3467200000000003E-2</v>
      </c>
    </row>
    <row r="30" spans="1:28" x14ac:dyDescent="0.35">
      <c r="A30" s="4">
        <v>5018</v>
      </c>
      <c r="B30" s="5" t="s">
        <v>109</v>
      </c>
      <c r="C30" s="6">
        <v>43785</v>
      </c>
      <c r="D30" s="4">
        <v>159</v>
      </c>
      <c r="E30" s="8" t="s">
        <v>50</v>
      </c>
      <c r="F30" s="7" t="s">
        <v>113</v>
      </c>
      <c r="G30" s="8" t="s">
        <v>114</v>
      </c>
      <c r="H30" s="7" t="str">
        <f>"000081"</f>
        <v>000081</v>
      </c>
      <c r="I30" s="6">
        <v>43069</v>
      </c>
      <c r="J30" s="7" t="str">
        <f>"000033"</f>
        <v>000033</v>
      </c>
      <c r="K30" s="6">
        <v>43199</v>
      </c>
      <c r="L30" s="7" t="str">
        <f>"000057"</f>
        <v>000057</v>
      </c>
      <c r="M30" s="6">
        <v>43207</v>
      </c>
      <c r="N30" s="7">
        <v>17</v>
      </c>
      <c r="O30" s="7" t="str">
        <f>"001371"</f>
        <v>001371</v>
      </c>
      <c r="P30" s="6">
        <v>43231</v>
      </c>
      <c r="Q30" s="9">
        <v>164.65181999999999</v>
      </c>
      <c r="R30" s="9">
        <v>15.50348</v>
      </c>
      <c r="S30" s="9">
        <v>149.14833999999999</v>
      </c>
      <c r="T30" s="7">
        <v>13</v>
      </c>
      <c r="U30" s="6">
        <v>43785</v>
      </c>
      <c r="V30" s="7">
        <v>9980573052</v>
      </c>
      <c r="W30" s="8" t="s">
        <v>115</v>
      </c>
      <c r="X30" s="7" t="s">
        <v>116</v>
      </c>
      <c r="Y30" s="8" t="s">
        <v>117</v>
      </c>
      <c r="Z30" s="7" t="s">
        <v>118</v>
      </c>
      <c r="AA30" s="8" t="s">
        <v>119</v>
      </c>
      <c r="AB30" s="9">
        <v>1.6465181999999998</v>
      </c>
    </row>
    <row r="31" spans="1:28" x14ac:dyDescent="0.35">
      <c r="A31" s="4">
        <v>5019</v>
      </c>
      <c r="B31" s="5" t="s">
        <v>109</v>
      </c>
      <c r="C31" s="6">
        <v>43788</v>
      </c>
      <c r="D31" s="4">
        <v>159</v>
      </c>
      <c r="E31" s="8" t="s">
        <v>50</v>
      </c>
      <c r="F31" s="7" t="s">
        <v>120</v>
      </c>
      <c r="G31" s="8" t="s">
        <v>121</v>
      </c>
      <c r="H31" s="7" t="str">
        <f>"000107"</f>
        <v>000107</v>
      </c>
      <c r="I31" s="6">
        <v>43075</v>
      </c>
      <c r="J31" s="7" t="str">
        <f>"000057"</f>
        <v>000057</v>
      </c>
      <c r="K31" s="6">
        <v>43222</v>
      </c>
      <c r="L31" s="7" t="str">
        <f>"000103"</f>
        <v>000103</v>
      </c>
      <c r="M31" s="6">
        <v>43229</v>
      </c>
      <c r="N31" s="7">
        <v>18</v>
      </c>
      <c r="O31" s="7" t="str">
        <f>"006182"</f>
        <v>006182</v>
      </c>
      <c r="P31" s="6">
        <v>43781</v>
      </c>
      <c r="Q31" s="9">
        <v>54.387700000000002</v>
      </c>
      <c r="R31" s="9">
        <v>4.9274199999999997</v>
      </c>
      <c r="S31" s="9">
        <v>49.460279999999997</v>
      </c>
      <c r="T31" s="7">
        <v>13</v>
      </c>
      <c r="U31" s="6">
        <v>43788</v>
      </c>
      <c r="V31" s="7">
        <v>9886073963</v>
      </c>
      <c r="W31" s="8" t="s">
        <v>122</v>
      </c>
      <c r="X31" s="7" t="s">
        <v>123</v>
      </c>
      <c r="Y31" s="8" t="s">
        <v>124</v>
      </c>
      <c r="Z31" s="7" t="s">
        <v>46</v>
      </c>
      <c r="AA31" s="8" t="s">
        <v>47</v>
      </c>
      <c r="AB31" s="9">
        <v>0.54387700000000005</v>
      </c>
    </row>
    <row r="32" spans="1:28" x14ac:dyDescent="0.35">
      <c r="A32" s="4">
        <v>5020</v>
      </c>
      <c r="B32" s="5" t="s">
        <v>125</v>
      </c>
      <c r="C32" s="6">
        <v>43805</v>
      </c>
      <c r="D32" s="4">
        <v>159</v>
      </c>
      <c r="E32" s="8" t="s">
        <v>50</v>
      </c>
      <c r="F32" s="7" t="s">
        <v>51</v>
      </c>
      <c r="G32" s="8" t="s">
        <v>52</v>
      </c>
      <c r="H32" s="7" t="str">
        <f>"000021"</f>
        <v>000021</v>
      </c>
      <c r="I32" s="6">
        <v>42766</v>
      </c>
      <c r="J32" s="7" t="str">
        <f>"000132"</f>
        <v>000132</v>
      </c>
      <c r="K32" s="6">
        <v>43783</v>
      </c>
      <c r="L32" s="7" t="str">
        <f>"000132"</f>
        <v>000132</v>
      </c>
      <c r="M32" s="6">
        <v>43783</v>
      </c>
      <c r="N32" s="7">
        <v>16</v>
      </c>
      <c r="O32" s="7" t="str">
        <f>"006593"</f>
        <v>006593</v>
      </c>
      <c r="P32" s="6">
        <v>43803</v>
      </c>
      <c r="Q32" s="9">
        <v>2.8191000000000002</v>
      </c>
      <c r="R32" s="9">
        <v>0.34288000000000002</v>
      </c>
      <c r="S32" s="9">
        <v>2.4762200000000001</v>
      </c>
      <c r="T32" s="7">
        <v>13</v>
      </c>
      <c r="U32" s="6">
        <v>43805</v>
      </c>
      <c r="V32" s="7">
        <v>9845331877</v>
      </c>
      <c r="W32" s="8" t="s">
        <v>53</v>
      </c>
      <c r="X32" s="7" t="s">
        <v>35</v>
      </c>
      <c r="Y32" s="8" t="s">
        <v>34</v>
      </c>
      <c r="Z32" s="7" t="s">
        <v>41</v>
      </c>
      <c r="AA32" s="8" t="s">
        <v>42</v>
      </c>
      <c r="AB32" s="9">
        <v>2.8191000000000001E-2</v>
      </c>
    </row>
    <row r="33" spans="1:28" x14ac:dyDescent="0.35">
      <c r="A33" s="4">
        <v>5021</v>
      </c>
      <c r="B33" s="5" t="s">
        <v>125</v>
      </c>
      <c r="C33" s="6">
        <v>43805</v>
      </c>
      <c r="D33" s="4">
        <v>159</v>
      </c>
      <c r="E33" s="8" t="s">
        <v>50</v>
      </c>
      <c r="F33" s="7" t="s">
        <v>54</v>
      </c>
      <c r="G33" s="8" t="s">
        <v>55</v>
      </c>
      <c r="H33" s="7" t="str">
        <f>"000015"</f>
        <v>000015</v>
      </c>
      <c r="I33" s="6">
        <v>42766</v>
      </c>
      <c r="J33" s="7" t="str">
        <f>"000133"</f>
        <v>000133</v>
      </c>
      <c r="K33" s="6">
        <v>43783</v>
      </c>
      <c r="L33" s="7" t="str">
        <f>"000133"</f>
        <v>000133</v>
      </c>
      <c r="M33" s="6">
        <v>43783</v>
      </c>
      <c r="N33" s="7">
        <v>16</v>
      </c>
      <c r="O33" s="7" t="str">
        <f>"006594"</f>
        <v>006594</v>
      </c>
      <c r="P33" s="6">
        <v>43803</v>
      </c>
      <c r="Q33" s="9">
        <v>2.6388400000000001</v>
      </c>
      <c r="R33" s="9">
        <v>0.32325999999999999</v>
      </c>
      <c r="S33" s="9">
        <v>2.3155800000000002</v>
      </c>
      <c r="T33" s="7">
        <v>13</v>
      </c>
      <c r="U33" s="6">
        <v>43805</v>
      </c>
      <c r="V33" s="7">
        <v>9845331877</v>
      </c>
      <c r="W33" s="8" t="s">
        <v>53</v>
      </c>
      <c r="X33" s="7" t="s">
        <v>35</v>
      </c>
      <c r="Y33" s="8" t="s">
        <v>34</v>
      </c>
      <c r="Z33" s="7" t="s">
        <v>41</v>
      </c>
      <c r="AA33" s="8" t="s">
        <v>42</v>
      </c>
      <c r="AB33" s="9">
        <v>2.6388399999999999E-2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2020-01-30T06:59:10Z</dcterms:modified>
</cp:coreProperties>
</file>