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<sst xmlns="http://schemas.openxmlformats.org/spreadsheetml/2006/main" count="226" uniqueCount="83">
  <si>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</si>
  <si>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</si>
  <si>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</si>
  <si>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</si>
  <si>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</si>
  <si>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</si>
  <si>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</si>
  <si>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</si>
  <si>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</si>
  <si>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</si>
  <si>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</si>
  <si>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</si>
  <si>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</si>
  <si>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</si>
  <si>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</si>
  <si>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</si>
  <si>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</si>
  <si>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</si>
  <si>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</si>
  <si>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</si>
  <si>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</si>
  <si>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</si>
  <si>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</si>
  <si>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</si>
  <si>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</si>
  <si>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</si>
  <si>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</si>
  <si>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</si>
  <si>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</si>
  <si>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</si>
  <si>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</si>
  <si>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P1771</t>
  </si>
  <si>
    <t>Zone Works - POW Works</t>
  </si>
  <si>
    <t>May</t>
  </si>
  <si>
    <t>P3290</t>
  </si>
  <si>
    <t>14th Finance Commission Works - Providing Street Lights and Maintenance</t>
  </si>
  <si>
    <t>KRIDL</t>
  </si>
  <si>
    <t>Jalahalli</t>
  </si>
  <si>
    <t>016-18-000004</t>
  </si>
  <si>
    <t>Providing LED Street Lights in Ward No 16</t>
  </si>
  <si>
    <t>ddo009</t>
  </si>
  <si>
    <t xml:space="preserve"> Executive Engineer (Electrical) Rajarajeshwari Nagar Zone</t>
  </si>
  <si>
    <t>016-16-000005</t>
  </si>
  <si>
    <t>Proviiding drinking water facilities in ward office road, Ayyappa Nagar and surrounding areas in ward no 16, Jalahalli</t>
  </si>
  <si>
    <t>The Technical Manager</t>
  </si>
  <si>
    <t>ddo525</t>
  </si>
  <si>
    <t xml:space="preserve"> Assistant Executive Engineer Yeshwanthapur Sub Division Rajarajeshwari Nagar Zone</t>
  </si>
  <si>
    <t>016-17-000035</t>
  </si>
  <si>
    <t xml:space="preserve">Providing drinking water facility in Sharadambha nagara and surrounding areas in Ward No 16. Jalahalli </t>
  </si>
  <si>
    <t>016-17-000036</t>
  </si>
  <si>
    <t>Providing drinking water facilities in Bahubali Nagar and sourrounding areas in ward no 16 jalahalli</t>
  </si>
  <si>
    <t>016-17-000038</t>
  </si>
  <si>
    <t>Providing drinking water facilities in Ramabhovi Colony, Khatha Nagar and surrounding areas in Ward No 16, Jalahalli</t>
  </si>
  <si>
    <t>016-16-000004</t>
  </si>
  <si>
    <t>Providing drinking water facilities in Chandrappa Badavane and surrounding areas in Ward No. 16, Jalahalli</t>
  </si>
  <si>
    <t>016-16-000003</t>
  </si>
  <si>
    <t>Providing drinking water facilities in Jalahalli Village Colony and surrounding areas in ward no 16, Jalahalli</t>
  </si>
  <si>
    <t>016-17-000037</t>
  </si>
  <si>
    <t>Providing drinking water facilities in jalahalli village and sourrounding areas in Ward No 16, Jalahalli</t>
  </si>
  <si>
    <t>M/s.Civil Quality Consultants &amp; Engineers</t>
  </si>
  <si>
    <t>016-16-000001</t>
  </si>
  <si>
    <t>Operation and Maintenance of Street Light System in Ward No. 16-Jalahalli(P-jalahalli) Package R1 of RajarajeshwariNagar Zone.</t>
  </si>
  <si>
    <t>M/S Sri Manjunath Electricals</t>
  </si>
  <si>
    <t>016-16-000002</t>
  </si>
  <si>
    <t>Operation and Maintenance of Street Light System in Ward No. 16-Jalahalli(P-Siddarthanagar) Package R2 of RajarajeshwariNagar Zone.</t>
  </si>
  <si>
    <t>M/S Sri Manjunatha Electricals</t>
  </si>
  <si>
    <t>September</t>
  </si>
  <si>
    <t>016-15-000054</t>
  </si>
  <si>
    <t>Construction of Zym Building and Library Building at Jalahalli in Ward No-16</t>
  </si>
  <si>
    <t>Sri, M. Manjunath,</t>
  </si>
  <si>
    <t>P3089</t>
  </si>
  <si>
    <t>Special Development works in 7 CMC and 1 TMC area in BBMP</t>
  </si>
  <si>
    <t>October</t>
  </si>
  <si>
    <t>016-17-000003</t>
  </si>
  <si>
    <t>Removal of Debries and Desilting of Drain in Ward No 16 Jalahalli in Yeshwanthapura Sub Division</t>
  </si>
  <si>
    <t>M/s MATI Constructions, Prop. Charandeep M.M</t>
  </si>
  <si>
    <t>November</t>
  </si>
  <si>
    <t>December</t>
  </si>
  <si>
    <t>016-17-000017</t>
  </si>
  <si>
    <t>Engagement of Gangman and Hiring of Tractor Tippers for cleaning and Maintenance of road side drains and other cleaning works in works in ward no 16</t>
  </si>
  <si>
    <t>Chalapathy</t>
  </si>
  <si>
    <t>P3110</t>
  </si>
  <si>
    <t>14th Finance Commission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</si>
</sst>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workbookViewId="0">
      <selection activeCell="B1" sqref="B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648</v>
      </c>
      <c r="B2" s="6" t="s">
        <v>28</v>
      </c>
      <c r="C2" s="7">
        <v>43563</v>
      </c>
      <c r="D2" s="8">
        <v>16</v>
      </c>
      <c r="E2" s="9" t="s">
        <v>37</v>
      </c>
      <c r="F2" s="8" t="s">
        <v>38</v>
      </c>
      <c r="G2" s="9" t="s">
        <v>39</v>
      </c>
      <c r="H2" s="8" t="str">
        <f>"000049"</f>
        <v>000049</v>
      </c>
      <c r="I2" s="7">
        <v>43402</v>
      </c>
      <c r="J2" s="8" t="str">
        <f>"000142"</f>
        <v>000142</v>
      </c>
      <c r="K2" s="7">
        <v>43500</v>
      </c>
      <c r="L2" s="8" t="str">
        <f>"000143"</f>
        <v>000143</v>
      </c>
      <c r="M2" s="7">
        <v>43500</v>
      </c>
      <c r="N2" s="8">
        <v>18</v>
      </c>
      <c r="O2" s="8" t="str">
        <f>"000048"</f>
        <v>000048</v>
      </c>
      <c r="P2" s="7">
        <v>43559</v>
      </c>
      <c r="Q2" s="10">
        <v>9.9007799999999992</v>
      </c>
      <c r="R2" s="10">
        <v>0.99997999999999998</v>
      </c>
      <c r="S2" s="10">
        <v>8.9008000000000003</v>
      </c>
      <c r="T2" s="8">
        <v>4</v>
      </c>
      <c r="U2" s="7">
        <v>43563</v>
      </c>
      <c r="V2" s="8">
        <v>9449863065</v>
      </c>
      <c r="W2" s="9" t="s">
        <v>36</v>
      </c>
      <c r="X2" s="8" t="s">
        <v>34</v>
      </c>
      <c r="Y2" s="9" t="s">
        <v>35</v>
      </c>
      <c r="Z2" s="8" t="s">
        <v>40</v>
      </c>
      <c r="AA2" s="9" t="s">
        <v>41</v>
      </c>
      <c r="AB2" s="10">
        <f t="shared" ref="AB2:AB19" si="0">Q2/100</f>
        <v>9.9007799999999993E-2</v>
      </c>
    </row>
    <row r="3" spans="1:28" s="4" customFormat="1" ht="13" x14ac:dyDescent="0.3">
      <c r="A3" s="5">
        <v>649</v>
      </c>
      <c r="B3" s="6" t="s">
        <v>28</v>
      </c>
      <c r="C3" s="7">
        <v>43566</v>
      </c>
      <c r="D3" s="8">
        <v>16</v>
      </c>
      <c r="E3" s="9" t="s">
        <v>37</v>
      </c>
      <c r="F3" s="8" t="s">
        <v>42</v>
      </c>
      <c r="G3" s="9" t="s">
        <v>43</v>
      </c>
      <c r="H3" s="8" t="str">
        <f>"000081"</f>
        <v>000081</v>
      </c>
      <c r="I3" s="7">
        <v>43155</v>
      </c>
      <c r="J3" s="8" t="str">
        <f>"000020"</f>
        <v>000020</v>
      </c>
      <c r="K3" s="7">
        <v>43291</v>
      </c>
      <c r="L3" s="8" t="str">
        <f>"000048"</f>
        <v>000048</v>
      </c>
      <c r="M3" s="7">
        <v>43292</v>
      </c>
      <c r="N3" s="8">
        <v>16</v>
      </c>
      <c r="O3" s="8" t="str">
        <f>"000230"</f>
        <v>000230</v>
      </c>
      <c r="P3" s="7">
        <v>43564</v>
      </c>
      <c r="Q3" s="10">
        <v>29.49399</v>
      </c>
      <c r="R3" s="10">
        <v>2.9794499999999999</v>
      </c>
      <c r="S3" s="10">
        <v>26.51454</v>
      </c>
      <c r="T3" s="8">
        <v>11</v>
      </c>
      <c r="U3" s="7">
        <v>43566</v>
      </c>
      <c r="V3" s="8">
        <v>9448279917</v>
      </c>
      <c r="W3" s="9" t="s">
        <v>44</v>
      </c>
      <c r="X3" s="8" t="s">
        <v>31</v>
      </c>
      <c r="Y3" s="9" t="s">
        <v>32</v>
      </c>
      <c r="Z3" s="8" t="s">
        <v>45</v>
      </c>
      <c r="AA3" s="9" t="s">
        <v>46</v>
      </c>
      <c r="AB3" s="10">
        <f t="shared" si="0"/>
        <v>0.29493989999999998</v>
      </c>
    </row>
    <row r="4" spans="1:28" s="4" customFormat="1" ht="13" x14ac:dyDescent="0.3">
      <c r="A4" s="5">
        <v>650</v>
      </c>
      <c r="B4" s="6" t="s">
        <v>28</v>
      </c>
      <c r="C4" s="7">
        <v>43566</v>
      </c>
      <c r="D4" s="8">
        <v>16</v>
      </c>
      <c r="E4" s="9" t="s">
        <v>37</v>
      </c>
      <c r="F4" s="8" t="s">
        <v>47</v>
      </c>
      <c r="G4" s="9" t="s">
        <v>48</v>
      </c>
      <c r="H4" s="8" t="str">
        <f>"000085"</f>
        <v>000085</v>
      </c>
      <c r="I4" s="7">
        <v>43155</v>
      </c>
      <c r="J4" s="8" t="str">
        <f>"000021"</f>
        <v>000021</v>
      </c>
      <c r="K4" s="7">
        <v>43291</v>
      </c>
      <c r="L4" s="8" t="str">
        <f>"000049"</f>
        <v>000049</v>
      </c>
      <c r="M4" s="7">
        <v>43292</v>
      </c>
      <c r="N4" s="8">
        <v>17</v>
      </c>
      <c r="O4" s="8" t="str">
        <f>"000231"</f>
        <v>000231</v>
      </c>
      <c r="P4" s="7">
        <v>43564</v>
      </c>
      <c r="Q4" s="10">
        <v>67.626909999999995</v>
      </c>
      <c r="R4" s="10">
        <v>6.8327499999999999</v>
      </c>
      <c r="S4" s="10">
        <v>60.794159999999998</v>
      </c>
      <c r="T4" s="8">
        <v>11</v>
      </c>
      <c r="U4" s="7">
        <v>43566</v>
      </c>
      <c r="V4" s="8">
        <v>9448279917</v>
      </c>
      <c r="W4" s="9" t="s">
        <v>44</v>
      </c>
      <c r="X4" s="8" t="s">
        <v>31</v>
      </c>
      <c r="Y4" s="9" t="s">
        <v>32</v>
      </c>
      <c r="Z4" s="8" t="s">
        <v>45</v>
      </c>
      <c r="AA4" s="9" t="s">
        <v>46</v>
      </c>
      <c r="AB4" s="10">
        <f t="shared" si="0"/>
        <v>0.67626909999999996</v>
      </c>
    </row>
    <row r="5" spans="1:28" s="4" customFormat="1" ht="13" x14ac:dyDescent="0.3">
      <c r="A5" s="5">
        <v>651</v>
      </c>
      <c r="B5" s="6" t="s">
        <v>28</v>
      </c>
      <c r="C5" s="7">
        <v>43566</v>
      </c>
      <c r="D5" s="8">
        <v>16</v>
      </c>
      <c r="E5" s="9" t="s">
        <v>37</v>
      </c>
      <c r="F5" s="8" t="s">
        <v>49</v>
      </c>
      <c r="G5" s="9" t="s">
        <v>50</v>
      </c>
      <c r="H5" s="8" t="str">
        <f>"000087"</f>
        <v>000087</v>
      </c>
      <c r="I5" s="7">
        <v>43155</v>
      </c>
      <c r="J5" s="8" t="str">
        <f>"000022"</f>
        <v>000022</v>
      </c>
      <c r="K5" s="7">
        <v>43291</v>
      </c>
      <c r="L5" s="8" t="str">
        <f>"000050"</f>
        <v>000050</v>
      </c>
      <c r="M5" s="7">
        <v>43292</v>
      </c>
      <c r="N5" s="8">
        <v>17</v>
      </c>
      <c r="O5" s="8" t="str">
        <f>"000232"</f>
        <v>000232</v>
      </c>
      <c r="P5" s="7">
        <v>43564</v>
      </c>
      <c r="Q5" s="10">
        <v>68.166300000000007</v>
      </c>
      <c r="R5" s="10">
        <v>6.8867500000000001</v>
      </c>
      <c r="S5" s="10">
        <v>61.27955</v>
      </c>
      <c r="T5" s="8">
        <v>11</v>
      </c>
      <c r="U5" s="7">
        <v>43566</v>
      </c>
      <c r="V5" s="8">
        <v>9448279917</v>
      </c>
      <c r="W5" s="9" t="s">
        <v>44</v>
      </c>
      <c r="X5" s="8" t="s">
        <v>31</v>
      </c>
      <c r="Y5" s="9" t="s">
        <v>32</v>
      </c>
      <c r="Z5" s="8" t="s">
        <v>45</v>
      </c>
      <c r="AA5" s="9" t="s">
        <v>46</v>
      </c>
      <c r="AB5" s="10">
        <f t="shared" si="0"/>
        <v>0.68166300000000002</v>
      </c>
    </row>
    <row r="6" spans="1:28" s="4" customFormat="1" ht="13" x14ac:dyDescent="0.3">
      <c r="A6" s="5">
        <v>652</v>
      </c>
      <c r="B6" s="6" t="s">
        <v>28</v>
      </c>
      <c r="C6" s="7">
        <v>43566</v>
      </c>
      <c r="D6" s="8">
        <v>16</v>
      </c>
      <c r="E6" s="9" t="s">
        <v>37</v>
      </c>
      <c r="F6" s="8" t="s">
        <v>51</v>
      </c>
      <c r="G6" s="9" t="s">
        <v>52</v>
      </c>
      <c r="H6" s="8" t="str">
        <f>"000086"</f>
        <v>000086</v>
      </c>
      <c r="I6" s="7">
        <v>43155</v>
      </c>
      <c r="J6" s="8" t="str">
        <f>"000024"</f>
        <v>000024</v>
      </c>
      <c r="K6" s="7">
        <v>43291</v>
      </c>
      <c r="L6" s="8" t="str">
        <f>"000052"</f>
        <v>000052</v>
      </c>
      <c r="M6" s="7">
        <v>43292</v>
      </c>
      <c r="N6" s="8">
        <v>17</v>
      </c>
      <c r="O6" s="8" t="str">
        <f>"000233"</f>
        <v>000233</v>
      </c>
      <c r="P6" s="7">
        <v>43564</v>
      </c>
      <c r="Q6" s="10">
        <v>67.6995</v>
      </c>
      <c r="R6" s="10">
        <v>6.84</v>
      </c>
      <c r="S6" s="10">
        <v>60.859499999999997</v>
      </c>
      <c r="T6" s="8">
        <v>11</v>
      </c>
      <c r="U6" s="7">
        <v>43566</v>
      </c>
      <c r="V6" s="8">
        <v>9448279917</v>
      </c>
      <c r="W6" s="9" t="s">
        <v>44</v>
      </c>
      <c r="X6" s="8" t="s">
        <v>31</v>
      </c>
      <c r="Y6" s="9" t="s">
        <v>32</v>
      </c>
      <c r="Z6" s="8" t="s">
        <v>45</v>
      </c>
      <c r="AA6" s="9" t="s">
        <v>46</v>
      </c>
      <c r="AB6" s="10">
        <f t="shared" si="0"/>
        <v>0.67699500000000001</v>
      </c>
    </row>
    <row r="7" spans="1:28" s="4" customFormat="1" ht="13" x14ac:dyDescent="0.3">
      <c r="A7" s="5">
        <v>653</v>
      </c>
      <c r="B7" s="6" t="s">
        <v>28</v>
      </c>
      <c r="C7" s="7">
        <v>43566</v>
      </c>
      <c r="D7" s="8">
        <v>16</v>
      </c>
      <c r="E7" s="9" t="s">
        <v>37</v>
      </c>
      <c r="F7" s="8" t="s">
        <v>53</v>
      </c>
      <c r="G7" s="9" t="s">
        <v>54</v>
      </c>
      <c r="H7" s="8" t="str">
        <f>"000084"</f>
        <v>000084</v>
      </c>
      <c r="I7" s="7">
        <v>43155</v>
      </c>
      <c r="J7" s="8" t="str">
        <f>"000026"</f>
        <v>000026</v>
      </c>
      <c r="K7" s="7">
        <v>43291</v>
      </c>
      <c r="L7" s="8" t="str">
        <f>"000054"</f>
        <v>000054</v>
      </c>
      <c r="M7" s="7">
        <v>43292</v>
      </c>
      <c r="N7" s="8">
        <v>16</v>
      </c>
      <c r="O7" s="8" t="str">
        <f>"000234"</f>
        <v>000234</v>
      </c>
      <c r="P7" s="7">
        <v>43564</v>
      </c>
      <c r="Q7" s="10">
        <v>39.377299999999998</v>
      </c>
      <c r="R7" s="10">
        <v>3.9777999999999998</v>
      </c>
      <c r="S7" s="10">
        <v>35.399500000000003</v>
      </c>
      <c r="T7" s="8">
        <v>11</v>
      </c>
      <c r="U7" s="7">
        <v>43566</v>
      </c>
      <c r="V7" s="8">
        <v>9448279917</v>
      </c>
      <c r="W7" s="9" t="s">
        <v>44</v>
      </c>
      <c r="X7" s="8" t="s">
        <v>31</v>
      </c>
      <c r="Y7" s="9" t="s">
        <v>32</v>
      </c>
      <c r="Z7" s="8" t="s">
        <v>45</v>
      </c>
      <c r="AA7" s="9" t="s">
        <v>46</v>
      </c>
      <c r="AB7" s="10">
        <f t="shared" si="0"/>
        <v>0.39377299999999998</v>
      </c>
    </row>
    <row r="8" spans="1:28" s="4" customFormat="1" ht="13" x14ac:dyDescent="0.3">
      <c r="A8" s="5">
        <v>654</v>
      </c>
      <c r="B8" s="6" t="s">
        <v>28</v>
      </c>
      <c r="C8" s="7">
        <v>43566</v>
      </c>
      <c r="D8" s="8">
        <v>16</v>
      </c>
      <c r="E8" s="9" t="s">
        <v>37</v>
      </c>
      <c r="F8" s="8" t="s">
        <v>55</v>
      </c>
      <c r="G8" s="9" t="s">
        <v>56</v>
      </c>
      <c r="H8" s="8" t="str">
        <f>"000082"</f>
        <v>000082</v>
      </c>
      <c r="I8" s="7">
        <v>43155</v>
      </c>
      <c r="J8" s="8" t="str">
        <f>"000027"</f>
        <v>000027</v>
      </c>
      <c r="K8" s="7">
        <v>43291</v>
      </c>
      <c r="L8" s="8" t="str">
        <f>"000055"</f>
        <v>000055</v>
      </c>
      <c r="M8" s="7">
        <v>43292</v>
      </c>
      <c r="N8" s="8">
        <v>16</v>
      </c>
      <c r="O8" s="8" t="str">
        <f>"000235"</f>
        <v>000235</v>
      </c>
      <c r="P8" s="7">
        <v>43564</v>
      </c>
      <c r="Q8" s="10">
        <v>39.473860000000002</v>
      </c>
      <c r="R8" s="10">
        <v>3.9874499999999999</v>
      </c>
      <c r="S8" s="10">
        <v>35.486409999999999</v>
      </c>
      <c r="T8" s="8">
        <v>11</v>
      </c>
      <c r="U8" s="7">
        <v>43566</v>
      </c>
      <c r="V8" s="8">
        <v>9448279917</v>
      </c>
      <c r="W8" s="9" t="s">
        <v>44</v>
      </c>
      <c r="X8" s="8" t="s">
        <v>31</v>
      </c>
      <c r="Y8" s="9" t="s">
        <v>32</v>
      </c>
      <c r="Z8" s="8" t="s">
        <v>45</v>
      </c>
      <c r="AA8" s="9" t="s">
        <v>46</v>
      </c>
      <c r="AB8" s="10">
        <f t="shared" si="0"/>
        <v>0.3947386</v>
      </c>
    </row>
    <row r="9" spans="1:28" s="4" customFormat="1" ht="13" x14ac:dyDescent="0.3">
      <c r="A9" s="5">
        <v>655</v>
      </c>
      <c r="B9" s="6" t="s">
        <v>28</v>
      </c>
      <c r="C9" s="7">
        <v>43566</v>
      </c>
      <c r="D9" s="8">
        <v>16</v>
      </c>
      <c r="E9" s="9" t="s">
        <v>37</v>
      </c>
      <c r="F9" s="8" t="s">
        <v>57</v>
      </c>
      <c r="G9" s="9" t="s">
        <v>58</v>
      </c>
      <c r="H9" s="8" t="str">
        <f>"000083"</f>
        <v>000083</v>
      </c>
      <c r="I9" s="7">
        <v>43155</v>
      </c>
      <c r="J9" s="8" t="str">
        <f>"000028"</f>
        <v>000028</v>
      </c>
      <c r="K9" s="7">
        <v>43291</v>
      </c>
      <c r="L9" s="8" t="str">
        <f>"000056"</f>
        <v>000056</v>
      </c>
      <c r="M9" s="7">
        <v>43292</v>
      </c>
      <c r="N9" s="8">
        <v>17</v>
      </c>
      <c r="O9" s="8" t="str">
        <f>"000236"</f>
        <v>000236</v>
      </c>
      <c r="P9" s="7">
        <v>43564</v>
      </c>
      <c r="Q9" s="10">
        <v>67.616600000000005</v>
      </c>
      <c r="R9" s="10">
        <v>6.8317500000000004</v>
      </c>
      <c r="S9" s="10">
        <v>60.784849999999999</v>
      </c>
      <c r="T9" s="8">
        <v>11</v>
      </c>
      <c r="U9" s="7">
        <v>43566</v>
      </c>
      <c r="V9" s="8">
        <v>9448279917</v>
      </c>
      <c r="W9" s="9" t="s">
        <v>44</v>
      </c>
      <c r="X9" s="8" t="s">
        <v>31</v>
      </c>
      <c r="Y9" s="9" t="s">
        <v>32</v>
      </c>
      <c r="Z9" s="8" t="s">
        <v>45</v>
      </c>
      <c r="AA9" s="9" t="s">
        <v>46</v>
      </c>
      <c r="AB9" s="10">
        <f t="shared" si="0"/>
        <v>0.67616600000000004</v>
      </c>
    </row>
    <row r="10" spans="1:28" s="4" customFormat="1" ht="13" x14ac:dyDescent="0.3">
      <c r="A10" s="5">
        <v>656</v>
      </c>
      <c r="B10" s="6" t="s">
        <v>28</v>
      </c>
      <c r="C10" s="7">
        <v>43566</v>
      </c>
      <c r="D10" s="8">
        <v>16</v>
      </c>
      <c r="E10" s="9" t="s">
        <v>37</v>
      </c>
      <c r="F10" s="8" t="s">
        <v>57</v>
      </c>
      <c r="G10" s="9" t="s">
        <v>58</v>
      </c>
      <c r="H10" s="8" t="str">
        <f>"000083"</f>
        <v>000083</v>
      </c>
      <c r="I10" s="7">
        <v>43155</v>
      </c>
      <c r="J10" s="8" t="str">
        <f>"000028"</f>
        <v>000028</v>
      </c>
      <c r="K10" s="7">
        <v>43291</v>
      </c>
      <c r="L10" s="8" t="str">
        <f>"000056"</f>
        <v>000056</v>
      </c>
      <c r="M10" s="7">
        <v>43292</v>
      </c>
      <c r="N10" s="8">
        <v>17</v>
      </c>
      <c r="O10" s="8" t="str">
        <f>"000236"</f>
        <v>000236</v>
      </c>
      <c r="P10" s="7">
        <v>43564</v>
      </c>
      <c r="Q10" s="10">
        <v>3.89</v>
      </c>
      <c r="R10" s="10">
        <v>0.38900000000000001</v>
      </c>
      <c r="S10" s="10">
        <v>3.5009999999999999</v>
      </c>
      <c r="T10" s="8">
        <v>11</v>
      </c>
      <c r="U10" s="7">
        <v>43566</v>
      </c>
      <c r="V10" s="8">
        <v>9886998316</v>
      </c>
      <c r="W10" s="9" t="s">
        <v>59</v>
      </c>
      <c r="X10" s="8" t="s">
        <v>31</v>
      </c>
      <c r="Y10" s="9" t="s">
        <v>32</v>
      </c>
      <c r="Z10" s="8" t="s">
        <v>45</v>
      </c>
      <c r="AA10" s="9" t="s">
        <v>46</v>
      </c>
      <c r="AB10" s="10">
        <f t="shared" si="0"/>
        <v>3.8900000000000004E-2</v>
      </c>
    </row>
    <row r="11" spans="1:28" s="4" customFormat="1" ht="13" x14ac:dyDescent="0.3">
      <c r="A11" s="5">
        <v>657</v>
      </c>
      <c r="B11" s="6" t="s">
        <v>28</v>
      </c>
      <c r="C11" s="7">
        <v>43567</v>
      </c>
      <c r="D11" s="8">
        <v>16</v>
      </c>
      <c r="E11" s="9" t="s">
        <v>37</v>
      </c>
      <c r="F11" s="8" t="s">
        <v>60</v>
      </c>
      <c r="G11" s="9" t="s">
        <v>61</v>
      </c>
      <c r="H11" s="8" t="str">
        <f>"000050"</f>
        <v>000050</v>
      </c>
      <c r="I11" s="7">
        <v>42808</v>
      </c>
      <c r="J11" s="8" t="str">
        <f>"000021"</f>
        <v>000021</v>
      </c>
      <c r="K11" s="7">
        <v>43594</v>
      </c>
      <c r="L11" s="8" t="str">
        <f>"000021"</f>
        <v>000021</v>
      </c>
      <c r="M11" s="7">
        <v>43594</v>
      </c>
      <c r="N11" s="8">
        <v>16</v>
      </c>
      <c r="O11" s="8" t="str">
        <f>""</f>
        <v/>
      </c>
      <c r="P11" s="7"/>
      <c r="Q11" s="10">
        <v>2.0164800000000001</v>
      </c>
      <c r="R11" s="10">
        <v>0.13800000000000001</v>
      </c>
      <c r="S11" s="10">
        <v>1.8784799999999999</v>
      </c>
      <c r="T11" s="8">
        <v>17</v>
      </c>
      <c r="U11" s="7">
        <v>43567</v>
      </c>
      <c r="V11" s="8">
        <v>9845065509</v>
      </c>
      <c r="W11" s="9" t="s">
        <v>62</v>
      </c>
      <c r="X11" s="8" t="s">
        <v>29</v>
      </c>
      <c r="Y11" s="9" t="s">
        <v>30</v>
      </c>
      <c r="Z11" s="8" t="s">
        <v>40</v>
      </c>
      <c r="AA11" s="9" t="s">
        <v>41</v>
      </c>
      <c r="AB11" s="10">
        <f t="shared" si="0"/>
        <v>2.01648E-2</v>
      </c>
    </row>
    <row r="12" spans="1:28" s="4" customFormat="1" ht="13" x14ac:dyDescent="0.3">
      <c r="A12" s="5">
        <v>658</v>
      </c>
      <c r="B12" s="6" t="s">
        <v>28</v>
      </c>
      <c r="C12" s="7">
        <v>43567</v>
      </c>
      <c r="D12" s="8">
        <v>16</v>
      </c>
      <c r="E12" s="9" t="s">
        <v>37</v>
      </c>
      <c r="F12" s="8" t="s">
        <v>63</v>
      </c>
      <c r="G12" s="9" t="s">
        <v>64</v>
      </c>
      <c r="H12" s="8" t="str">
        <f>"000051"</f>
        <v>000051</v>
      </c>
      <c r="I12" s="7">
        <v>42808</v>
      </c>
      <c r="J12" s="8" t="str">
        <f>"000022"</f>
        <v>000022</v>
      </c>
      <c r="K12" s="7">
        <v>43594</v>
      </c>
      <c r="L12" s="8" t="str">
        <f>"000022"</f>
        <v>000022</v>
      </c>
      <c r="M12" s="7">
        <v>43594</v>
      </c>
      <c r="N12" s="8">
        <v>16</v>
      </c>
      <c r="O12" s="8" t="str">
        <f>""</f>
        <v/>
      </c>
      <c r="P12" s="7"/>
      <c r="Q12" s="10">
        <v>1.8400399999999999</v>
      </c>
      <c r="R12" s="10">
        <v>0.12723999999999999</v>
      </c>
      <c r="S12" s="10">
        <v>1.7128000000000001</v>
      </c>
      <c r="T12" s="8">
        <v>17</v>
      </c>
      <c r="U12" s="7">
        <v>43567</v>
      </c>
      <c r="V12" s="8">
        <v>9845065509</v>
      </c>
      <c r="W12" s="9" t="s">
        <v>65</v>
      </c>
      <c r="X12" s="8" t="s">
        <v>29</v>
      </c>
      <c r="Y12" s="9" t="s">
        <v>30</v>
      </c>
      <c r="Z12" s="8" t="s">
        <v>40</v>
      </c>
      <c r="AA12" s="9" t="s">
        <v>41</v>
      </c>
      <c r="AB12" s="10">
        <f t="shared" si="0"/>
        <v>1.8400399999999997E-2</v>
      </c>
    </row>
    <row r="13" spans="1:28" s="4" customFormat="1" ht="13" x14ac:dyDescent="0.3">
      <c r="A13" s="5">
        <v>659</v>
      </c>
      <c r="B13" s="6" t="s">
        <v>28</v>
      </c>
      <c r="C13" s="7">
        <v>43575</v>
      </c>
      <c r="D13" s="8">
        <v>16</v>
      </c>
      <c r="E13" s="9" t="s">
        <v>37</v>
      </c>
      <c r="F13" s="8" t="s">
        <v>63</v>
      </c>
      <c r="G13" s="9" t="s">
        <v>64</v>
      </c>
      <c r="H13" s="8" t="str">
        <f>"000051"</f>
        <v>000051</v>
      </c>
      <c r="I13" s="7">
        <v>42808</v>
      </c>
      <c r="J13" s="8" t="str">
        <f>"000022"</f>
        <v>000022</v>
      </c>
      <c r="K13" s="7">
        <v>43594</v>
      </c>
      <c r="L13" s="8" t="str">
        <f>"000022"</f>
        <v>000022</v>
      </c>
      <c r="M13" s="7">
        <v>43594</v>
      </c>
      <c r="N13" s="8">
        <v>16</v>
      </c>
      <c r="O13" s="8" t="str">
        <f>""</f>
        <v/>
      </c>
      <c r="P13" s="7"/>
      <c r="Q13" s="10">
        <v>3.7316699999999998</v>
      </c>
      <c r="R13" s="10">
        <v>0.36764000000000002</v>
      </c>
      <c r="S13" s="10">
        <v>3.3640300000000001</v>
      </c>
      <c r="T13" s="8">
        <v>20</v>
      </c>
      <c r="U13" s="7">
        <v>43575</v>
      </c>
      <c r="V13" s="8">
        <v>9845065509</v>
      </c>
      <c r="W13" s="9" t="s">
        <v>65</v>
      </c>
      <c r="X13" s="8" t="s">
        <v>29</v>
      </c>
      <c r="Y13" s="9" t="s">
        <v>30</v>
      </c>
      <c r="Z13" s="8" t="s">
        <v>40</v>
      </c>
      <c r="AA13" s="9" t="s">
        <v>41</v>
      </c>
      <c r="AB13" s="10">
        <f t="shared" si="0"/>
        <v>3.7316700000000001E-2</v>
      </c>
    </row>
    <row r="14" spans="1:28" s="4" customFormat="1" ht="13" x14ac:dyDescent="0.3">
      <c r="A14" s="5">
        <v>660</v>
      </c>
      <c r="B14" s="6" t="s">
        <v>28</v>
      </c>
      <c r="C14" s="7">
        <v>43575</v>
      </c>
      <c r="D14" s="8">
        <v>16</v>
      </c>
      <c r="E14" s="9" t="s">
        <v>37</v>
      </c>
      <c r="F14" s="8" t="s">
        <v>60</v>
      </c>
      <c r="G14" s="9" t="s">
        <v>61</v>
      </c>
      <c r="H14" s="8" t="str">
        <f>"000050"</f>
        <v>000050</v>
      </c>
      <c r="I14" s="7">
        <v>42808</v>
      </c>
      <c r="J14" s="8" t="str">
        <f>"000021"</f>
        <v>000021</v>
      </c>
      <c r="K14" s="7">
        <v>43594</v>
      </c>
      <c r="L14" s="8" t="str">
        <f>"000021"</f>
        <v>000021</v>
      </c>
      <c r="M14" s="7">
        <v>43594</v>
      </c>
      <c r="N14" s="8">
        <v>16</v>
      </c>
      <c r="O14" s="8" t="str">
        <f>""</f>
        <v/>
      </c>
      <c r="P14" s="7"/>
      <c r="Q14" s="10">
        <v>4.0894899999999996</v>
      </c>
      <c r="R14" s="10">
        <v>0.38947999999999999</v>
      </c>
      <c r="S14" s="10">
        <v>3.7000099999999998</v>
      </c>
      <c r="T14" s="8">
        <v>20</v>
      </c>
      <c r="U14" s="7">
        <v>43575</v>
      </c>
      <c r="V14" s="8">
        <v>9845065509</v>
      </c>
      <c r="W14" s="9" t="s">
        <v>62</v>
      </c>
      <c r="X14" s="8" t="s">
        <v>29</v>
      </c>
      <c r="Y14" s="9" t="s">
        <v>30</v>
      </c>
      <c r="Z14" s="8" t="s">
        <v>40</v>
      </c>
      <c r="AA14" s="9" t="s">
        <v>41</v>
      </c>
      <c r="AB14" s="10">
        <f t="shared" si="0"/>
        <v>4.0894899999999998E-2</v>
      </c>
    </row>
    <row r="15" spans="1:28" s="4" customFormat="1" ht="13" x14ac:dyDescent="0.3">
      <c r="A15" s="5">
        <v>661</v>
      </c>
      <c r="B15" s="6" t="s">
        <v>28</v>
      </c>
      <c r="C15" s="7">
        <v>43580</v>
      </c>
      <c r="D15" s="8">
        <v>16</v>
      </c>
      <c r="E15" s="9" t="s">
        <v>37</v>
      </c>
      <c r="F15" s="8" t="s">
        <v>60</v>
      </c>
      <c r="G15" s="9" t="s">
        <v>61</v>
      </c>
      <c r="H15" s="8" t="str">
        <f>"000050"</f>
        <v>000050</v>
      </c>
      <c r="I15" s="7">
        <v>42808</v>
      </c>
      <c r="J15" s="8" t="str">
        <f>"000021"</f>
        <v>000021</v>
      </c>
      <c r="K15" s="7">
        <v>43594</v>
      </c>
      <c r="L15" s="8" t="str">
        <f>"000021"</f>
        <v>000021</v>
      </c>
      <c r="M15" s="7">
        <v>43594</v>
      </c>
      <c r="N15" s="8">
        <v>16</v>
      </c>
      <c r="O15" s="8" t="str">
        <f>"001824"</f>
        <v>001824</v>
      </c>
      <c r="P15" s="7">
        <v>43605</v>
      </c>
      <c r="Q15" s="10">
        <v>2.3368500000000001</v>
      </c>
      <c r="R15" s="10">
        <v>0.33939999999999998</v>
      </c>
      <c r="S15" s="10">
        <v>1.9974499999999999</v>
      </c>
      <c r="T15" s="8">
        <v>29</v>
      </c>
      <c r="U15" s="7">
        <v>43580</v>
      </c>
      <c r="V15" s="8">
        <v>9845065509</v>
      </c>
      <c r="W15" s="9" t="s">
        <v>62</v>
      </c>
      <c r="X15" s="8" t="s">
        <v>29</v>
      </c>
      <c r="Y15" s="9" t="s">
        <v>30</v>
      </c>
      <c r="Z15" s="8" t="s">
        <v>40</v>
      </c>
      <c r="AA15" s="9" t="s">
        <v>41</v>
      </c>
      <c r="AB15" s="10">
        <f t="shared" si="0"/>
        <v>2.33685E-2</v>
      </c>
    </row>
    <row r="16" spans="1:28" s="4" customFormat="1" ht="13" x14ac:dyDescent="0.3">
      <c r="A16" s="5">
        <v>662</v>
      </c>
      <c r="B16" s="6" t="s">
        <v>28</v>
      </c>
      <c r="C16" s="7">
        <v>43580</v>
      </c>
      <c r="D16" s="8">
        <v>16</v>
      </c>
      <c r="E16" s="9" t="s">
        <v>37</v>
      </c>
      <c r="F16" s="8" t="s">
        <v>63</v>
      </c>
      <c r="G16" s="9" t="s">
        <v>64</v>
      </c>
      <c r="H16" s="8" t="str">
        <f>"000051"</f>
        <v>000051</v>
      </c>
      <c r="I16" s="7">
        <v>42808</v>
      </c>
      <c r="J16" s="8" t="str">
        <f>"000022"</f>
        <v>000022</v>
      </c>
      <c r="K16" s="7">
        <v>43594</v>
      </c>
      <c r="L16" s="8" t="str">
        <f>"000022"</f>
        <v>000022</v>
      </c>
      <c r="M16" s="7">
        <v>43594</v>
      </c>
      <c r="N16" s="8">
        <v>16</v>
      </c>
      <c r="O16" s="8" t="str">
        <f>"001825"</f>
        <v>001825</v>
      </c>
      <c r="P16" s="7">
        <v>43605</v>
      </c>
      <c r="Q16" s="10">
        <v>2.1323799999999999</v>
      </c>
      <c r="R16" s="10">
        <v>0.31668000000000002</v>
      </c>
      <c r="S16" s="10">
        <v>1.8157000000000001</v>
      </c>
      <c r="T16" s="8">
        <v>29</v>
      </c>
      <c r="U16" s="7">
        <v>43580</v>
      </c>
      <c r="V16" s="8">
        <v>9845065509</v>
      </c>
      <c r="W16" s="9" t="s">
        <v>65</v>
      </c>
      <c r="X16" s="8" t="s">
        <v>29</v>
      </c>
      <c r="Y16" s="9" t="s">
        <v>30</v>
      </c>
      <c r="Z16" s="8" t="s">
        <v>40</v>
      </c>
      <c r="AA16" s="9" t="s">
        <v>41</v>
      </c>
      <c r="AB16" s="10">
        <f t="shared" si="0"/>
        <v>2.13238E-2</v>
      </c>
    </row>
    <row r="17" spans="1:28" s="4" customFormat="1" ht="13" x14ac:dyDescent="0.3">
      <c r="A17" s="5">
        <v>663</v>
      </c>
      <c r="B17" s="6" t="s">
        <v>33</v>
      </c>
      <c r="C17" s="7">
        <v>43606</v>
      </c>
      <c r="D17" s="8">
        <v>16</v>
      </c>
      <c r="E17" s="9" t="s">
        <v>37</v>
      </c>
      <c r="F17" s="8" t="s">
        <v>60</v>
      </c>
      <c r="G17" s="9" t="s">
        <v>61</v>
      </c>
      <c r="H17" s="8" t="str">
        <f>"000050"</f>
        <v>000050</v>
      </c>
      <c r="I17" s="7">
        <v>42808</v>
      </c>
      <c r="J17" s="8" t="str">
        <f>"000021"</f>
        <v>000021</v>
      </c>
      <c r="K17" s="7">
        <v>43594</v>
      </c>
      <c r="L17" s="8" t="str">
        <f>"000021"</f>
        <v>000021</v>
      </c>
      <c r="M17" s="7">
        <v>43594</v>
      </c>
      <c r="N17" s="8">
        <v>16</v>
      </c>
      <c r="O17" s="8" t="str">
        <f>"001824"</f>
        <v>001824</v>
      </c>
      <c r="P17" s="7">
        <v>43605</v>
      </c>
      <c r="Q17" s="10">
        <v>1.75264</v>
      </c>
      <c r="R17" s="10">
        <v>0.22678999999999999</v>
      </c>
      <c r="S17" s="10">
        <v>1.5258499999999999</v>
      </c>
      <c r="T17" s="8">
        <v>55</v>
      </c>
      <c r="U17" s="7">
        <v>43606</v>
      </c>
      <c r="V17" s="8">
        <v>9845065509</v>
      </c>
      <c r="W17" s="9" t="s">
        <v>62</v>
      </c>
      <c r="X17" s="8" t="s">
        <v>29</v>
      </c>
      <c r="Y17" s="9" t="s">
        <v>30</v>
      </c>
      <c r="Z17" s="8" t="s">
        <v>40</v>
      </c>
      <c r="AA17" s="9" t="s">
        <v>41</v>
      </c>
      <c r="AB17" s="10">
        <f t="shared" si="0"/>
        <v>1.7526400000000001E-2</v>
      </c>
    </row>
    <row r="18" spans="1:28" s="4" customFormat="1" ht="13" x14ac:dyDescent="0.3">
      <c r="A18" s="5">
        <v>664</v>
      </c>
      <c r="B18" s="6" t="s">
        <v>33</v>
      </c>
      <c r="C18" s="7">
        <v>43606</v>
      </c>
      <c r="D18" s="8">
        <v>16</v>
      </c>
      <c r="E18" s="9" t="s">
        <v>37</v>
      </c>
      <c r="F18" s="8" t="s">
        <v>63</v>
      </c>
      <c r="G18" s="9" t="s">
        <v>64</v>
      </c>
      <c r="H18" s="8" t="str">
        <f>"000051"</f>
        <v>000051</v>
      </c>
      <c r="I18" s="7">
        <v>42808</v>
      </c>
      <c r="J18" s="8" t="str">
        <f>"000022"</f>
        <v>000022</v>
      </c>
      <c r="K18" s="7">
        <v>43594</v>
      </c>
      <c r="L18" s="8" t="str">
        <f>"000022"</f>
        <v>000022</v>
      </c>
      <c r="M18" s="7">
        <v>43594</v>
      </c>
      <c r="N18" s="8">
        <v>16</v>
      </c>
      <c r="O18" s="8" t="str">
        <f>"001825"</f>
        <v>001825</v>
      </c>
      <c r="P18" s="7">
        <v>43605</v>
      </c>
      <c r="Q18" s="10">
        <v>1.5992900000000001</v>
      </c>
      <c r="R18" s="10">
        <v>0.21009</v>
      </c>
      <c r="S18" s="10">
        <v>1.3892</v>
      </c>
      <c r="T18" s="8">
        <v>55</v>
      </c>
      <c r="U18" s="7">
        <v>43606</v>
      </c>
      <c r="V18" s="8">
        <v>9845065509</v>
      </c>
      <c r="W18" s="9" t="s">
        <v>65</v>
      </c>
      <c r="X18" s="8" t="s">
        <v>29</v>
      </c>
      <c r="Y18" s="9" t="s">
        <v>30</v>
      </c>
      <c r="Z18" s="8" t="s">
        <v>40</v>
      </c>
      <c r="AA18" s="9" t="s">
        <v>41</v>
      </c>
      <c r="AB18" s="10">
        <f t="shared" si="0"/>
        <v>1.5992900000000001E-2</v>
      </c>
    </row>
    <row r="19" spans="1:28" s="4" customFormat="1" ht="13" x14ac:dyDescent="0.3">
      <c r="A19" s="5">
        <v>665</v>
      </c>
      <c r="B19" s="6" t="s">
        <v>66</v>
      </c>
      <c r="C19" s="7">
        <v>43729</v>
      </c>
      <c r="D19" s="8">
        <v>16</v>
      </c>
      <c r="E19" s="9" t="s">
        <v>37</v>
      </c>
      <c r="F19" s="8" t="s">
        <v>67</v>
      </c>
      <c r="G19" s="11" t="s">
        <v>68</v>
      </c>
      <c r="H19" s="8" t="str">
        <f>"000107"</f>
        <v>000107</v>
      </c>
      <c r="I19" s="7">
        <v>42385</v>
      </c>
      <c r="J19" s="8" t="str">
        <f>"000027"</f>
        <v>000027</v>
      </c>
      <c r="K19" s="7">
        <v>43165</v>
      </c>
      <c r="L19" s="8" t="str">
        <f>"000202"</f>
        <v>000202</v>
      </c>
      <c r="M19" s="7">
        <v>43178</v>
      </c>
      <c r="N19" s="8">
        <v>15</v>
      </c>
      <c r="O19" s="8" t="str">
        <f>"004987"</f>
        <v>004987</v>
      </c>
      <c r="P19" s="7">
        <v>43717</v>
      </c>
      <c r="Q19" s="12">
        <v>26.535</v>
      </c>
      <c r="R19" s="12">
        <v>3.5350000000000001</v>
      </c>
      <c r="S19" s="12">
        <v>23</v>
      </c>
      <c r="T19" s="8">
        <v>194</v>
      </c>
      <c r="U19" s="7">
        <v>43729</v>
      </c>
      <c r="V19" s="8">
        <v>9999999999</v>
      </c>
      <c r="W19" s="11" t="s">
        <v>69</v>
      </c>
      <c r="X19" s="8" t="s">
        <v>70</v>
      </c>
      <c r="Y19" s="11" t="s">
        <v>71</v>
      </c>
      <c r="Z19" s="8" t="s">
        <v>45</v>
      </c>
      <c r="AA19" s="11" t="s">
        <v>46</v>
      </c>
      <c r="AB19" s="12">
        <f t="shared" si="0"/>
        <v>0.26534999999999997</v>
      </c>
    </row>
    <row r="20" spans="1:28" s="4" customFormat="1" ht="13" x14ac:dyDescent="0.3">
      <c r="A20" s="5">
        <v>666</v>
      </c>
      <c r="B20" s="6" t="s">
        <v>72</v>
      </c>
      <c r="C20" s="7">
        <v>43752</v>
      </c>
      <c r="D20" s="5">
        <v>16</v>
      </c>
      <c r="E20" s="9" t="s">
        <v>37</v>
      </c>
      <c r="F20" s="8" t="s">
        <v>73</v>
      </c>
      <c r="G20" s="9" t="s">
        <v>74</v>
      </c>
      <c r="H20" s="8" t="str">
        <f>"000014"</f>
        <v>000014</v>
      </c>
      <c r="I20" s="7">
        <v>43012</v>
      </c>
      <c r="J20" s="8" t="str">
        <f>"000005"</f>
        <v>000005</v>
      </c>
      <c r="K20" s="7">
        <v>43218</v>
      </c>
      <c r="L20" s="8" t="str">
        <f>"000023"</f>
        <v>000023</v>
      </c>
      <c r="M20" s="7">
        <v>43218</v>
      </c>
      <c r="N20" s="8">
        <v>17</v>
      </c>
      <c r="O20" s="8" t="str">
        <f>"005545"</f>
        <v>005545</v>
      </c>
      <c r="P20" s="7">
        <v>43739</v>
      </c>
      <c r="Q20" s="10">
        <v>9.9997000000000007</v>
      </c>
      <c r="R20" s="10">
        <v>0.81</v>
      </c>
      <c r="S20" s="10">
        <v>9.1897000000000002</v>
      </c>
      <c r="T20" s="8">
        <v>13</v>
      </c>
      <c r="U20" s="7">
        <v>43752</v>
      </c>
      <c r="V20" s="8">
        <v>9992168236</v>
      </c>
      <c r="W20" s="9" t="s">
        <v>75</v>
      </c>
      <c r="X20" s="8" t="s">
        <v>31</v>
      </c>
      <c r="Y20" s="9" t="s">
        <v>32</v>
      </c>
      <c r="Z20" s="8" t="s">
        <v>45</v>
      </c>
      <c r="AA20" s="9" t="s">
        <v>46</v>
      </c>
      <c r="AB20" s="10">
        <v>9.9997000000000003E-2</v>
      </c>
    </row>
    <row r="21" spans="1:28" s="4" customFormat="1" ht="13" x14ac:dyDescent="0.3">
      <c r="A21" s="5">
        <v>667</v>
      </c>
      <c r="B21" s="6" t="s">
        <v>76</v>
      </c>
      <c r="C21" s="7">
        <v>43777</v>
      </c>
      <c r="D21" s="5">
        <v>16</v>
      </c>
      <c r="E21" s="9" t="s">
        <v>37</v>
      </c>
      <c r="F21" s="8" t="s">
        <v>60</v>
      </c>
      <c r="G21" s="9" t="s">
        <v>61</v>
      </c>
      <c r="H21" s="8" t="str">
        <f>"000050"</f>
        <v>000050</v>
      </c>
      <c r="I21" s="7">
        <v>42808</v>
      </c>
      <c r="J21" s="8" t="str">
        <f>"000101"</f>
        <v>000101</v>
      </c>
      <c r="K21" s="7">
        <v>43760</v>
      </c>
      <c r="L21" s="8" t="str">
        <f>"000101"</f>
        <v>000101</v>
      </c>
      <c r="M21" s="7">
        <v>43760</v>
      </c>
      <c r="N21" s="8">
        <v>16</v>
      </c>
      <c r="O21" s="8" t="str">
        <f>"006108"</f>
        <v>006108</v>
      </c>
      <c r="P21" s="7">
        <v>43776</v>
      </c>
      <c r="Q21" s="10">
        <v>3.50528</v>
      </c>
      <c r="R21" s="10">
        <v>0.44757999999999998</v>
      </c>
      <c r="S21" s="10">
        <v>3.0577000000000001</v>
      </c>
      <c r="T21" s="8">
        <v>13</v>
      </c>
      <c r="U21" s="7">
        <v>43777</v>
      </c>
      <c r="V21" s="8">
        <v>9845065509</v>
      </c>
      <c r="W21" s="9" t="s">
        <v>62</v>
      </c>
      <c r="X21" s="8" t="s">
        <v>29</v>
      </c>
      <c r="Y21" s="9" t="s">
        <v>30</v>
      </c>
      <c r="Z21" s="8" t="s">
        <v>40</v>
      </c>
      <c r="AA21" s="9" t="s">
        <v>41</v>
      </c>
      <c r="AB21" s="10">
        <v>3.5052800000000002E-2</v>
      </c>
    </row>
    <row r="22" spans="1:28" s="4" customFormat="1" ht="13" x14ac:dyDescent="0.3">
      <c r="A22" s="5">
        <v>668</v>
      </c>
      <c r="B22" s="6" t="s">
        <v>76</v>
      </c>
      <c r="C22" s="7">
        <v>43777</v>
      </c>
      <c r="D22" s="5">
        <v>16</v>
      </c>
      <c r="E22" s="9" t="s">
        <v>37</v>
      </c>
      <c r="F22" s="8" t="s">
        <v>63</v>
      </c>
      <c r="G22" s="9" t="s">
        <v>64</v>
      </c>
      <c r="H22" s="8" t="str">
        <f>"000051"</f>
        <v>000051</v>
      </c>
      <c r="I22" s="7">
        <v>42808</v>
      </c>
      <c r="J22" s="8" t="str">
        <f>"000100"</f>
        <v>000100</v>
      </c>
      <c r="K22" s="7">
        <v>43760</v>
      </c>
      <c r="L22" s="8" t="str">
        <f>"000100"</f>
        <v>000100</v>
      </c>
      <c r="M22" s="7">
        <v>43760</v>
      </c>
      <c r="N22" s="8">
        <v>16</v>
      </c>
      <c r="O22" s="8" t="str">
        <f>"006109"</f>
        <v>006109</v>
      </c>
      <c r="P22" s="7">
        <v>43776</v>
      </c>
      <c r="Q22" s="10">
        <v>3.1985800000000002</v>
      </c>
      <c r="R22" s="10">
        <v>0.41420000000000001</v>
      </c>
      <c r="S22" s="10">
        <v>2.7843800000000001</v>
      </c>
      <c r="T22" s="8">
        <v>13</v>
      </c>
      <c r="U22" s="7">
        <v>43777</v>
      </c>
      <c r="V22" s="8">
        <v>9845065509</v>
      </c>
      <c r="W22" s="9" t="s">
        <v>65</v>
      </c>
      <c r="X22" s="8" t="s">
        <v>29</v>
      </c>
      <c r="Y22" s="9" t="s">
        <v>30</v>
      </c>
      <c r="Z22" s="8" t="s">
        <v>40</v>
      </c>
      <c r="AA22" s="9" t="s">
        <v>41</v>
      </c>
      <c r="AB22" s="10">
        <v>3.1985800000000002E-2</v>
      </c>
    </row>
    <row r="23" spans="1:28" s="4" customFormat="1" ht="13" x14ac:dyDescent="0.3">
      <c r="A23" s="5">
        <v>669</v>
      </c>
      <c r="B23" s="6" t="s">
        <v>77</v>
      </c>
      <c r="C23" s="7">
        <v>43801</v>
      </c>
      <c r="D23" s="5">
        <v>16</v>
      </c>
      <c r="E23" s="9" t="s">
        <v>37</v>
      </c>
      <c r="F23" s="8" t="s">
        <v>78</v>
      </c>
      <c r="G23" s="9" t="s">
        <v>79</v>
      </c>
      <c r="H23" s="8" t="str">
        <f>"000033"</f>
        <v>000033</v>
      </c>
      <c r="I23" s="7">
        <v>43441</v>
      </c>
      <c r="J23" s="8" t="str">
        <f>"000009"</f>
        <v>000009</v>
      </c>
      <c r="K23" s="7">
        <v>43734</v>
      </c>
      <c r="L23" s="8" t="str">
        <f>"000103"</f>
        <v>000103</v>
      </c>
      <c r="M23" s="7">
        <v>43734</v>
      </c>
      <c r="N23" s="8">
        <v>17</v>
      </c>
      <c r="O23" s="8" t="str">
        <f>"006429"</f>
        <v>006429</v>
      </c>
      <c r="P23" s="7">
        <v>43795</v>
      </c>
      <c r="Q23" s="10">
        <v>7.1222399999999997</v>
      </c>
      <c r="R23" s="10">
        <v>0.89161000000000001</v>
      </c>
      <c r="S23" s="10">
        <v>6.2306299999999997</v>
      </c>
      <c r="T23" s="8">
        <v>13</v>
      </c>
      <c r="U23" s="7">
        <v>43801</v>
      </c>
      <c r="V23" s="8">
        <v>9916685668</v>
      </c>
      <c r="W23" s="9" t="s">
        <v>80</v>
      </c>
      <c r="X23" s="8" t="s">
        <v>81</v>
      </c>
      <c r="Y23" s="9" t="s">
        <v>82</v>
      </c>
      <c r="Z23" s="8" t="s">
        <v>45</v>
      </c>
      <c r="AA23" s="9" t="s">
        <v>46</v>
      </c>
      <c r="AB23" s="10">
        <v>7.1222399999999991E-2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2020-01-28T11:34:23Z</dcterms:modified>
</cp:coreProperties>
</file>