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L27" i="1"/>
  <c r="J27" i="1"/>
  <c r="H27" i="1"/>
  <c r="O26" i="1"/>
  <c r="L26" i="1"/>
  <c r="J26" i="1"/>
  <c r="H26" i="1"/>
  <c r="O25" i="1"/>
  <c r="L25" i="1"/>
  <c r="J25" i="1"/>
  <c r="H25"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O13" i="1"/>
  <c r="L13" i="1"/>
  <c r="J13" i="1"/>
  <c r="H13" i="1"/>
  <c r="O12" i="1"/>
  <c r="L12" i="1"/>
  <c r="J12" i="1"/>
  <c r="H12"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<sst xmlns="http://schemas.openxmlformats.org/spreadsheetml/2006/main" count="262" uniqueCount="99">
  <si>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</si>
  <si>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</si>
  <si>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</si>
  <si>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</si>
  <si>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</si>
  <si>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</si>
  <si>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</si>
  <si>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</si>
  <si>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</si>
  <si>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</si>
  <si>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</si>
  <si>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</si>
  <si>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</si>
  <si>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</si>
  <si>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</si>
  <si>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</si>
  <si>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</si>
  <si>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</si>
  <si>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</si>
  <si>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</si>
  <si>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</si>
  <si>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</si>
  <si>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</si>
  <si>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</si>
  <si>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</si>
  <si>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</si>
  <si>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</si>
  <si>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</si>
  <si>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</si>
  <si>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</si>
  <si>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</si>
  <si>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</si>
  <si>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</si>
  <si>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</si>
  <si>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</si>
  <si>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P0294</t>
  </si>
  <si>
    <t>M and R to Electrical Inst in BMP Buildings, Schools, M.Homes, Community Halls, Markets and Others</t>
  </si>
  <si>
    <t>ddo258</t>
  </si>
  <si>
    <t xml:space="preserve"> Executive Engineer Electrical South Zone</t>
  </si>
  <si>
    <t>P0541</t>
  </si>
  <si>
    <t>Emergency Reserve Fund</t>
  </si>
  <si>
    <t>Hosakere Halli</t>
  </si>
  <si>
    <t>161-17-000042</t>
  </si>
  <si>
    <t>Annual Electrical maintenance of Buildings at Padmanabhanagara Assembly Constituency 161</t>
  </si>
  <si>
    <t>M/S. Meghana Electricals</t>
  </si>
  <si>
    <t>161-16-000002</t>
  </si>
  <si>
    <t>Operation and Maintenance of Highmast street lighting system in Padmanabhanagar and Jayanagara Assembly Constuency (Ward No.161, 183, 182, 181, 180, 166, 165, 167 and 169, 168, 170, 171, 177, 178 and 179) Package S-31 of South Zone</t>
  </si>
  <si>
    <t>M/S Shree Bharathi Electricals</t>
  </si>
  <si>
    <t>161-16-000001</t>
  </si>
  <si>
    <t>Operation and Maintenance of Street Lighting System in Ward No.161 Package S-1 of South Zone</t>
  </si>
  <si>
    <t>Shree Bharathi Electricals (B.K.Bhaskar)</t>
  </si>
  <si>
    <t>161-16-000008</t>
  </si>
  <si>
    <t>Ward Area Maintenance In Ward no-161.</t>
  </si>
  <si>
    <t>U NISHANTH</t>
  </si>
  <si>
    <t>ddo269</t>
  </si>
  <si>
    <t xml:space="preserve"> Assistant Executive Engineer Padmanabha Nagar South Zone</t>
  </si>
  <si>
    <t>161-17-000030</t>
  </si>
  <si>
    <t>Improvements to drain and Providing B.S. Covering slabs with Cement Concreting to 4th and 5th Cross at 5th Main road of Venkatappa Layout in Ward No. 161</t>
  </si>
  <si>
    <t>SIDDEGOWDA D</t>
  </si>
  <si>
    <t>161-17-000031</t>
  </si>
  <si>
    <t>Improvements to drain and Providing Missing B.S. Covering slabs with Cement Concreting to 2nd A Main and 3rd Main road of Hosakerehalli in Ward No. 161</t>
  </si>
  <si>
    <t>161-17-000010</t>
  </si>
  <si>
    <t>Desilting of drains and reconstruction of drain and culvert in TG Layout and Dattathreyanagara in ward no 161 Hosakeehalli.</t>
  </si>
  <si>
    <t>DASHARATHA RAMI REDDY K</t>
  </si>
  <si>
    <t>161-17-000032</t>
  </si>
  <si>
    <t>Construction of R.C.C Culvert, Improvements to drain and Providing B.S. Covering slabs With Cement Concreting to 1st Cross road(Behind Hanumanthappa Choultry) of Eshwarinagar in Ward No. 161</t>
  </si>
  <si>
    <t>SIDDE GOWDA D</t>
  </si>
  <si>
    <t>July</t>
  </si>
  <si>
    <t>161-17-000021</t>
  </si>
  <si>
    <t>Providing and constructing RCC Calverts and missing slabs to 2nd main (from 3rd to 9th Cross) and CC Paving to 2nd main (from 3rd cross Patalamma Temple) of Maruthinagar in ward no 161</t>
  </si>
  <si>
    <t>KRIDL</t>
  </si>
  <si>
    <t>P3173</t>
  </si>
  <si>
    <t>Special Development works in ward No.124, 185, 98, 188, 10, 14, 16, 30, 28, 37, 42, 130, 159, 65, 66, 73, 79, 80, 90, 95, 94, 89, 108, 111, 115, 97, 105, 131, 133, 119, 125, 137, 143, 124, 158, 138, 83, 166, 182, 129, 165, 161, 04, 88, 27, 31, 32, 52, 44, 26, 07, 183, 178, 187 (Rs.100 lakhs per ward)</t>
  </si>
  <si>
    <t>161-17-000024</t>
  </si>
  <si>
    <t>Providing and constructing RCC drain 2nd 3rd cross road of Janashakthinagar in ward no 161</t>
  </si>
  <si>
    <t>161-17-000023</t>
  </si>
  <si>
    <t>Providing and constructing RCC drain to 1st cross (parallel to SWD) of Janashakthinagar in ward no 161</t>
  </si>
  <si>
    <t>161-17-000025</t>
  </si>
  <si>
    <t>Improvements to draina and providing B S covering slabs with CC Paving to 4th main (From 2nd cross to cross road) of Dattatreyanagar in ward no 161</t>
  </si>
  <si>
    <t>161-17-000022</t>
  </si>
  <si>
    <t>Providing CC paving to 2nd main road (from 3rd to 9th cross ) and surrounding Area of maruthinagar in ward no 161</t>
  </si>
  <si>
    <t>161-17-000027</t>
  </si>
  <si>
    <t>Providing and Fixing of Street Name board in Ward No-161, Hosakerehalli</t>
  </si>
  <si>
    <t>VINAYAKA K R</t>
  </si>
  <si>
    <t>161-15-000021</t>
  </si>
  <si>
    <t>Improvements to drain and providing with BS covering slabs from Hrushikeshanagar main road to AK colony 2nd main Hosakerehalli in ward no 161</t>
  </si>
  <si>
    <t>RAMESH K N</t>
  </si>
  <si>
    <t>P0190</t>
  </si>
  <si>
    <t>Works sanctioned by Hon Mayor</t>
  </si>
  <si>
    <t>161-15-000024</t>
  </si>
  <si>
    <t>Construction of RCC culverts improvements to drains and providing covering slabs from 8th main Dattatreyanagara to 2nd cross Hosakerehalli in ward no 161</t>
  </si>
  <si>
    <t>November</t>
  </si>
  <si>
    <t>December</t>
  </si>
  <si>
    <t>161-18-000001</t>
  </si>
  <si>
    <t>Improvements to Roads and Drains 1st main road to 4th main road and cross roads in Dathathreyanagar in Hosakerehalli ward no 161</t>
  </si>
  <si>
    <t>M H SHIVAPPA</t>
  </si>
  <si>
    <t>161-18-000002</t>
  </si>
  <si>
    <t>Improvements to Roads and Drains 5th main road to 8th main road and cross roads in Dathathreyanagar, Hosakerehalli ward no 161</t>
  </si>
  <si>
    <t>RAVINDRA 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</si>
</sst>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workbookViewId="0">
      <selection activeCell="E3" sqref="E3"/>
    </sheetView>
  </sheetViews>
  <sheetFormatPr defaultRowHeight="14.5" x14ac:dyDescent="0.35"/>
  <cols>
    <col min="1" max="1" width="5" bestFit="1" customWidth="1"/>
    <col min="2" max="2" width="6.26953125" bestFit="1" customWidth="1"/>
    <col min="3" max="3" width="9.54296875" bestFit="1" customWidth="1"/>
    <col min="5" max="5" width="11.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5063</v>
      </c>
      <c r="B2" s="5" t="s">
        <v>28</v>
      </c>
      <c r="C2" s="6">
        <v>43566</v>
      </c>
      <c r="D2" s="7">
        <v>161</v>
      </c>
      <c r="E2" s="8" t="s">
        <v>41</v>
      </c>
      <c r="F2" s="7" t="s">
        <v>42</v>
      </c>
      <c r="G2" s="8" t="s">
        <v>43</v>
      </c>
      <c r="H2" s="7" t="str">
        <f>"000049"</f>
        <v>000049</v>
      </c>
      <c r="I2" s="6">
        <v>42935</v>
      </c>
      <c r="J2" s="7" t="str">
        <f>"000023"</f>
        <v>000023</v>
      </c>
      <c r="K2" s="6">
        <v>43283</v>
      </c>
      <c r="L2" s="7" t="str">
        <f>"000024"</f>
        <v>000024</v>
      </c>
      <c r="M2" s="6">
        <v>43283</v>
      </c>
      <c r="N2" s="7">
        <v>17</v>
      </c>
      <c r="O2" s="7" t="str">
        <f>"000279"</f>
        <v>000279</v>
      </c>
      <c r="P2" s="6">
        <v>43564</v>
      </c>
      <c r="Q2" s="9">
        <v>3.3429600000000002</v>
      </c>
      <c r="R2" s="9">
        <v>0.17049</v>
      </c>
      <c r="S2" s="9">
        <v>3.1724700000000001</v>
      </c>
      <c r="T2" s="7">
        <v>11</v>
      </c>
      <c r="U2" s="6">
        <v>43566</v>
      </c>
      <c r="V2" s="7">
        <v>0</v>
      </c>
      <c r="W2" s="8" t="s">
        <v>44</v>
      </c>
      <c r="X2" s="7" t="s">
        <v>35</v>
      </c>
      <c r="Y2" s="8" t="s">
        <v>36</v>
      </c>
      <c r="Z2" s="7" t="s">
        <v>37</v>
      </c>
      <c r="AA2" s="8" t="s">
        <v>38</v>
      </c>
      <c r="AB2" s="9">
        <f t="shared" ref="AB2:AB10" si="0">Q2/100</f>
        <v>3.3429600000000004E-2</v>
      </c>
    </row>
    <row r="3" spans="1:28" x14ac:dyDescent="0.35">
      <c r="A3" s="4">
        <v>5064</v>
      </c>
      <c r="B3" s="5" t="s">
        <v>28</v>
      </c>
      <c r="C3" s="6">
        <v>43567</v>
      </c>
      <c r="D3" s="7">
        <v>161</v>
      </c>
      <c r="E3" s="8" t="s">
        <v>41</v>
      </c>
      <c r="F3" s="7" t="s">
        <v>45</v>
      </c>
      <c r="G3" s="8" t="s">
        <v>46</v>
      </c>
      <c r="H3" s="7" t="str">
        <f>"000029"</f>
        <v>000029</v>
      </c>
      <c r="I3" s="6">
        <v>42934</v>
      </c>
      <c r="J3" s="7" t="str">
        <f>"000027"</f>
        <v>000027</v>
      </c>
      <c r="K3" s="6">
        <v>43598</v>
      </c>
      <c r="L3" s="7" t="str">
        <f>"000027"</f>
        <v>000027</v>
      </c>
      <c r="M3" s="6">
        <v>43598</v>
      </c>
      <c r="N3" s="7">
        <v>16</v>
      </c>
      <c r="O3" s="7" t="str">
        <f>""</f>
        <v/>
      </c>
      <c r="P3" s="6"/>
      <c r="Q3" s="9">
        <v>5.2850000000000001</v>
      </c>
      <c r="R3" s="9">
        <v>0.47524</v>
      </c>
      <c r="S3" s="9">
        <v>4.8097599999999998</v>
      </c>
      <c r="T3" s="7">
        <v>17</v>
      </c>
      <c r="U3" s="6">
        <v>43567</v>
      </c>
      <c r="V3" s="7">
        <v>0</v>
      </c>
      <c r="W3" s="8" t="s">
        <v>47</v>
      </c>
      <c r="X3" s="7" t="s">
        <v>34</v>
      </c>
      <c r="Y3" s="8" t="s">
        <v>33</v>
      </c>
      <c r="Z3" s="7" t="s">
        <v>37</v>
      </c>
      <c r="AA3" s="8" t="s">
        <v>38</v>
      </c>
      <c r="AB3" s="9">
        <f t="shared" si="0"/>
        <v>5.2850000000000001E-2</v>
      </c>
    </row>
    <row r="4" spans="1:28" x14ac:dyDescent="0.35">
      <c r="A4" s="4">
        <v>5065</v>
      </c>
      <c r="B4" s="5" t="s">
        <v>28</v>
      </c>
      <c r="C4" s="6">
        <v>43567</v>
      </c>
      <c r="D4" s="7">
        <v>161</v>
      </c>
      <c r="E4" s="8" t="s">
        <v>41</v>
      </c>
      <c r="F4" s="7" t="s">
        <v>48</v>
      </c>
      <c r="G4" s="8" t="s">
        <v>49</v>
      </c>
      <c r="H4" s="7" t="str">
        <f>"000015"</f>
        <v>000015</v>
      </c>
      <c r="I4" s="6">
        <v>42934</v>
      </c>
      <c r="J4" s="7" t="str">
        <f>"000028"</f>
        <v>000028</v>
      </c>
      <c r="K4" s="6">
        <v>43598</v>
      </c>
      <c r="L4" s="7" t="str">
        <f>"000028"</f>
        <v>000028</v>
      </c>
      <c r="M4" s="6">
        <v>43598</v>
      </c>
      <c r="N4" s="7">
        <v>16</v>
      </c>
      <c r="O4" s="7" t="str">
        <f>""</f>
        <v/>
      </c>
      <c r="P4" s="6"/>
      <c r="Q4" s="9">
        <v>5.8079200000000002</v>
      </c>
      <c r="R4" s="9">
        <v>0.50736999999999999</v>
      </c>
      <c r="S4" s="9">
        <v>5.3005500000000003</v>
      </c>
      <c r="T4" s="7">
        <v>17</v>
      </c>
      <c r="U4" s="6">
        <v>43567</v>
      </c>
      <c r="V4" s="7">
        <v>0</v>
      </c>
      <c r="W4" s="8" t="s">
        <v>50</v>
      </c>
      <c r="X4" s="7" t="s">
        <v>34</v>
      </c>
      <c r="Y4" s="8" t="s">
        <v>33</v>
      </c>
      <c r="Z4" s="7" t="s">
        <v>37</v>
      </c>
      <c r="AA4" s="8" t="s">
        <v>38</v>
      </c>
      <c r="AB4" s="9">
        <f t="shared" si="0"/>
        <v>5.8079200000000004E-2</v>
      </c>
    </row>
    <row r="5" spans="1:28" x14ac:dyDescent="0.35">
      <c r="A5" s="4">
        <v>5066</v>
      </c>
      <c r="B5" s="5" t="s">
        <v>28</v>
      </c>
      <c r="C5" s="6">
        <v>43580</v>
      </c>
      <c r="D5" s="7">
        <v>161</v>
      </c>
      <c r="E5" s="8" t="s">
        <v>41</v>
      </c>
      <c r="F5" s="7" t="s">
        <v>48</v>
      </c>
      <c r="G5" s="8" t="s">
        <v>49</v>
      </c>
      <c r="H5" s="7" t="str">
        <f>"000015"</f>
        <v>000015</v>
      </c>
      <c r="I5" s="6">
        <v>42934</v>
      </c>
      <c r="J5" s="7" t="str">
        <f>"000028"</f>
        <v>000028</v>
      </c>
      <c r="K5" s="6">
        <v>43598</v>
      </c>
      <c r="L5" s="7" t="str">
        <f>"000028"</f>
        <v>000028</v>
      </c>
      <c r="M5" s="6">
        <v>43598</v>
      </c>
      <c r="N5" s="7">
        <v>16</v>
      </c>
      <c r="O5" s="7" t="str">
        <f>""</f>
        <v/>
      </c>
      <c r="P5" s="6"/>
      <c r="Q5" s="9">
        <v>4.8399400000000004</v>
      </c>
      <c r="R5" s="9">
        <v>0.39828000000000002</v>
      </c>
      <c r="S5" s="9">
        <v>4.4416599999999997</v>
      </c>
      <c r="T5" s="7">
        <v>29</v>
      </c>
      <c r="U5" s="6">
        <v>43580</v>
      </c>
      <c r="V5" s="7">
        <v>0</v>
      </c>
      <c r="W5" s="8" t="s">
        <v>50</v>
      </c>
      <c r="X5" s="7" t="s">
        <v>34</v>
      </c>
      <c r="Y5" s="8" t="s">
        <v>33</v>
      </c>
      <c r="Z5" s="7" t="s">
        <v>37</v>
      </c>
      <c r="AA5" s="8" t="s">
        <v>38</v>
      </c>
      <c r="AB5" s="9">
        <f t="shared" si="0"/>
        <v>4.8399400000000002E-2</v>
      </c>
    </row>
    <row r="6" spans="1:28" x14ac:dyDescent="0.35">
      <c r="A6" s="4">
        <v>5067</v>
      </c>
      <c r="B6" s="5" t="s">
        <v>28</v>
      </c>
      <c r="C6" s="6">
        <v>43580</v>
      </c>
      <c r="D6" s="7">
        <v>161</v>
      </c>
      <c r="E6" s="8" t="s">
        <v>41</v>
      </c>
      <c r="F6" s="7" t="s">
        <v>45</v>
      </c>
      <c r="G6" s="8" t="s">
        <v>46</v>
      </c>
      <c r="H6" s="7" t="str">
        <f>"000029"</f>
        <v>000029</v>
      </c>
      <c r="I6" s="6">
        <v>42934</v>
      </c>
      <c r="J6" s="7" t="str">
        <f>"000027"</f>
        <v>000027</v>
      </c>
      <c r="K6" s="6">
        <v>43598</v>
      </c>
      <c r="L6" s="7" t="str">
        <f>"000027"</f>
        <v>000027</v>
      </c>
      <c r="M6" s="6">
        <v>43598</v>
      </c>
      <c r="N6" s="7">
        <v>16</v>
      </c>
      <c r="O6" s="7" t="str">
        <f>""</f>
        <v/>
      </c>
      <c r="P6" s="6"/>
      <c r="Q6" s="9">
        <v>5.2850000000000001</v>
      </c>
      <c r="R6" s="9">
        <v>0.48431999999999997</v>
      </c>
      <c r="S6" s="9">
        <v>4.8006799999999998</v>
      </c>
      <c r="T6" s="7">
        <v>29</v>
      </c>
      <c r="U6" s="6">
        <v>43580</v>
      </c>
      <c r="V6" s="7">
        <v>0</v>
      </c>
      <c r="W6" s="8" t="s">
        <v>47</v>
      </c>
      <c r="X6" s="7" t="s">
        <v>34</v>
      </c>
      <c r="Y6" s="8" t="s">
        <v>33</v>
      </c>
      <c r="Z6" s="7" t="s">
        <v>37</v>
      </c>
      <c r="AA6" s="8" t="s">
        <v>38</v>
      </c>
      <c r="AB6" s="9">
        <f t="shared" si="0"/>
        <v>5.2850000000000001E-2</v>
      </c>
    </row>
    <row r="7" spans="1:28" x14ac:dyDescent="0.35">
      <c r="A7" s="4">
        <v>5068</v>
      </c>
      <c r="B7" s="5" t="s">
        <v>28</v>
      </c>
      <c r="C7" s="6">
        <v>43582</v>
      </c>
      <c r="D7" s="7">
        <v>161</v>
      </c>
      <c r="E7" s="8" t="s">
        <v>41</v>
      </c>
      <c r="F7" s="7" t="s">
        <v>51</v>
      </c>
      <c r="G7" s="8" t="s">
        <v>52</v>
      </c>
      <c r="H7" s="7" t="str">
        <f>"000087"</f>
        <v>000087</v>
      </c>
      <c r="I7" s="6">
        <v>42404</v>
      </c>
      <c r="J7" s="7" t="str">
        <f>"000057"</f>
        <v>000057</v>
      </c>
      <c r="K7" s="6">
        <v>43146</v>
      </c>
      <c r="L7" s="7" t="str">
        <f>"000098"</f>
        <v>000098</v>
      </c>
      <c r="M7" s="6">
        <v>43147</v>
      </c>
      <c r="N7" s="7">
        <v>16</v>
      </c>
      <c r="O7" s="7" t="str">
        <f>"001033"</f>
        <v>001033</v>
      </c>
      <c r="P7" s="6">
        <v>43580</v>
      </c>
      <c r="Q7" s="9">
        <v>11.94</v>
      </c>
      <c r="R7" s="9">
        <v>1.0871999999999999</v>
      </c>
      <c r="S7" s="9">
        <v>10.8528</v>
      </c>
      <c r="T7" s="7">
        <v>31</v>
      </c>
      <c r="U7" s="6">
        <v>43582</v>
      </c>
      <c r="V7" s="7">
        <v>9945977778</v>
      </c>
      <c r="W7" s="8" t="s">
        <v>53</v>
      </c>
      <c r="X7" s="7" t="s">
        <v>30</v>
      </c>
      <c r="Y7" s="8" t="s">
        <v>31</v>
      </c>
      <c r="Z7" s="7" t="s">
        <v>54</v>
      </c>
      <c r="AA7" s="8" t="s">
        <v>55</v>
      </c>
      <c r="AB7" s="9">
        <f t="shared" si="0"/>
        <v>0.11939999999999999</v>
      </c>
    </row>
    <row r="8" spans="1:28" x14ac:dyDescent="0.35">
      <c r="A8" s="4">
        <v>5069</v>
      </c>
      <c r="B8" s="5" t="s">
        <v>32</v>
      </c>
      <c r="C8" s="6">
        <v>43591</v>
      </c>
      <c r="D8" s="7">
        <v>161</v>
      </c>
      <c r="E8" s="8" t="s">
        <v>41</v>
      </c>
      <c r="F8" s="7" t="s">
        <v>56</v>
      </c>
      <c r="G8" s="8" t="s">
        <v>57</v>
      </c>
      <c r="H8" s="7" t="str">
        <f>"000111"</f>
        <v>000111</v>
      </c>
      <c r="I8" s="6">
        <v>42816</v>
      </c>
      <c r="J8" s="7" t="str">
        <f>"000008"</f>
        <v>000008</v>
      </c>
      <c r="K8" s="6">
        <v>42971</v>
      </c>
      <c r="L8" s="7" t="str">
        <f>"000014"</f>
        <v>000014</v>
      </c>
      <c r="M8" s="6">
        <v>42978</v>
      </c>
      <c r="N8" s="7">
        <v>17</v>
      </c>
      <c r="O8" s="7" t="str">
        <f>"001301"</f>
        <v>001301</v>
      </c>
      <c r="P8" s="6">
        <v>43587</v>
      </c>
      <c r="Q8" s="9">
        <v>16.667400000000001</v>
      </c>
      <c r="R8" s="9">
        <v>1.8461000000000001</v>
      </c>
      <c r="S8" s="9">
        <v>14.821300000000001</v>
      </c>
      <c r="T8" s="7">
        <v>37</v>
      </c>
      <c r="U8" s="6">
        <v>43591</v>
      </c>
      <c r="V8" s="7">
        <v>9341337834</v>
      </c>
      <c r="W8" s="8" t="s">
        <v>58</v>
      </c>
      <c r="X8" s="7" t="s">
        <v>30</v>
      </c>
      <c r="Y8" s="8" t="s">
        <v>31</v>
      </c>
      <c r="Z8" s="7" t="s">
        <v>54</v>
      </c>
      <c r="AA8" s="8" t="s">
        <v>55</v>
      </c>
      <c r="AB8" s="9">
        <f t="shared" si="0"/>
        <v>0.16667400000000002</v>
      </c>
    </row>
    <row r="9" spans="1:28" x14ac:dyDescent="0.35">
      <c r="A9" s="4">
        <v>5070</v>
      </c>
      <c r="B9" s="5" t="s">
        <v>32</v>
      </c>
      <c r="C9" s="6">
        <v>43591</v>
      </c>
      <c r="D9" s="7">
        <v>161</v>
      </c>
      <c r="E9" s="8" t="s">
        <v>41</v>
      </c>
      <c r="F9" s="7" t="s">
        <v>59</v>
      </c>
      <c r="G9" s="8" t="s">
        <v>60</v>
      </c>
      <c r="H9" s="7" t="str">
        <f>"000112"</f>
        <v>000112</v>
      </c>
      <c r="I9" s="6">
        <v>42816</v>
      </c>
      <c r="J9" s="7" t="str">
        <f>"000009"</f>
        <v>000009</v>
      </c>
      <c r="K9" s="6">
        <v>42971</v>
      </c>
      <c r="L9" s="7" t="str">
        <f>"000015"</f>
        <v>000015</v>
      </c>
      <c r="M9" s="6">
        <v>42978</v>
      </c>
      <c r="N9" s="7">
        <v>17</v>
      </c>
      <c r="O9" s="7" t="str">
        <f>"001302"</f>
        <v>001302</v>
      </c>
      <c r="P9" s="6">
        <v>43587</v>
      </c>
      <c r="Q9" s="9">
        <v>15.889849999999999</v>
      </c>
      <c r="R9" s="9">
        <v>1.8146500000000001</v>
      </c>
      <c r="S9" s="9">
        <v>14.075200000000001</v>
      </c>
      <c r="T9" s="7">
        <v>37</v>
      </c>
      <c r="U9" s="6">
        <v>43591</v>
      </c>
      <c r="V9" s="7">
        <v>9341337834</v>
      </c>
      <c r="W9" s="8" t="s">
        <v>58</v>
      </c>
      <c r="X9" s="7" t="s">
        <v>30</v>
      </c>
      <c r="Y9" s="8" t="s">
        <v>31</v>
      </c>
      <c r="Z9" s="7" t="s">
        <v>54</v>
      </c>
      <c r="AA9" s="8" t="s">
        <v>55</v>
      </c>
      <c r="AB9" s="9">
        <f t="shared" si="0"/>
        <v>0.1588985</v>
      </c>
    </row>
    <row r="10" spans="1:28" x14ac:dyDescent="0.35">
      <c r="A10" s="4">
        <v>5071</v>
      </c>
      <c r="B10" s="5" t="s">
        <v>32</v>
      </c>
      <c r="C10" s="6">
        <v>43602</v>
      </c>
      <c r="D10" s="7">
        <v>161</v>
      </c>
      <c r="E10" s="8" t="s">
        <v>41</v>
      </c>
      <c r="F10" s="7" t="s">
        <v>61</v>
      </c>
      <c r="G10" s="8" t="s">
        <v>62</v>
      </c>
      <c r="H10" s="7" t="str">
        <f>"000009"</f>
        <v>000009</v>
      </c>
      <c r="I10" s="6">
        <v>42845</v>
      </c>
      <c r="J10" s="7" t="str">
        <f>"000003"</f>
        <v>000003</v>
      </c>
      <c r="K10" s="6">
        <v>42963</v>
      </c>
      <c r="L10" s="7" t="str">
        <f>"000004"</f>
        <v>000004</v>
      </c>
      <c r="M10" s="6">
        <v>42969</v>
      </c>
      <c r="N10" s="7">
        <v>17</v>
      </c>
      <c r="O10" s="7" t="str">
        <f>"001484"</f>
        <v>001484</v>
      </c>
      <c r="P10" s="6">
        <v>43599</v>
      </c>
      <c r="Q10" s="9">
        <v>21.412099999999999</v>
      </c>
      <c r="R10" s="9">
        <v>2.2345000000000002</v>
      </c>
      <c r="S10" s="9">
        <v>19.177600000000002</v>
      </c>
      <c r="T10" s="7">
        <v>49</v>
      </c>
      <c r="U10" s="6">
        <v>43602</v>
      </c>
      <c r="V10" s="7">
        <v>9449087857</v>
      </c>
      <c r="W10" s="8" t="s">
        <v>63</v>
      </c>
      <c r="X10" s="7" t="s">
        <v>39</v>
      </c>
      <c r="Y10" s="8" t="s">
        <v>40</v>
      </c>
      <c r="Z10" s="7" t="s">
        <v>54</v>
      </c>
      <c r="AA10" s="8" t="s">
        <v>55</v>
      </c>
      <c r="AB10" s="9">
        <f t="shared" si="0"/>
        <v>0.21412099999999998</v>
      </c>
    </row>
    <row r="11" spans="1:28" x14ac:dyDescent="0.35">
      <c r="A11" s="4">
        <v>5072</v>
      </c>
      <c r="B11" s="5" t="s">
        <v>29</v>
      </c>
      <c r="C11" s="6">
        <v>43623</v>
      </c>
      <c r="D11" s="7">
        <v>161</v>
      </c>
      <c r="E11" s="8" t="s">
        <v>41</v>
      </c>
      <c r="F11" s="7" t="s">
        <v>45</v>
      </c>
      <c r="G11" s="8" t="s">
        <v>46</v>
      </c>
      <c r="H11" s="7" t="str">
        <f>"000029"</f>
        <v>000029</v>
      </c>
      <c r="I11" s="6">
        <v>42934</v>
      </c>
      <c r="J11" s="7" t="str">
        <f>"000027"</f>
        <v>000027</v>
      </c>
      <c r="K11" s="6">
        <v>43598</v>
      </c>
      <c r="L11" s="7" t="str">
        <f>"000027"</f>
        <v>000027</v>
      </c>
      <c r="M11" s="6">
        <v>43598</v>
      </c>
      <c r="N11" s="7">
        <v>16</v>
      </c>
      <c r="O11" s="7" t="str">
        <f>"002334"</f>
        <v>002334</v>
      </c>
      <c r="P11" s="6">
        <v>43617</v>
      </c>
      <c r="Q11" s="9">
        <v>3.1709999999999998</v>
      </c>
      <c r="R11" s="9">
        <v>0.25834000000000001</v>
      </c>
      <c r="S11" s="9">
        <v>2.9126599999999998</v>
      </c>
      <c r="T11" s="7">
        <v>73</v>
      </c>
      <c r="U11" s="6">
        <v>43623</v>
      </c>
      <c r="V11" s="7">
        <v>0</v>
      </c>
      <c r="W11" s="8" t="s">
        <v>47</v>
      </c>
      <c r="X11" s="7" t="s">
        <v>34</v>
      </c>
      <c r="Y11" s="8" t="s">
        <v>33</v>
      </c>
      <c r="Z11" s="7" t="s">
        <v>37</v>
      </c>
      <c r="AA11" s="8" t="s">
        <v>38</v>
      </c>
      <c r="AB11" s="9">
        <v>3.1709999999999995E-2</v>
      </c>
    </row>
    <row r="12" spans="1:28" x14ac:dyDescent="0.35">
      <c r="A12" s="4">
        <v>5073</v>
      </c>
      <c r="B12" s="5" t="s">
        <v>29</v>
      </c>
      <c r="C12" s="6">
        <v>43623</v>
      </c>
      <c r="D12" s="7">
        <v>161</v>
      </c>
      <c r="E12" s="8" t="s">
        <v>41</v>
      </c>
      <c r="F12" s="7" t="s">
        <v>48</v>
      </c>
      <c r="G12" s="8" t="s">
        <v>49</v>
      </c>
      <c r="H12" s="7" t="str">
        <f>"000015"</f>
        <v>000015</v>
      </c>
      <c r="I12" s="6">
        <v>42934</v>
      </c>
      <c r="J12" s="7" t="str">
        <f>"000028"</f>
        <v>000028</v>
      </c>
      <c r="K12" s="6">
        <v>43598</v>
      </c>
      <c r="L12" s="7" t="str">
        <f>"000028"</f>
        <v>000028</v>
      </c>
      <c r="M12" s="6">
        <v>43598</v>
      </c>
      <c r="N12" s="7">
        <v>16</v>
      </c>
      <c r="O12" s="7" t="str">
        <f>"002335"</f>
        <v>002335</v>
      </c>
      <c r="P12" s="6">
        <v>43617</v>
      </c>
      <c r="Q12" s="9">
        <v>2.9039600000000001</v>
      </c>
      <c r="R12" s="9">
        <v>0.24296000000000001</v>
      </c>
      <c r="S12" s="9">
        <v>2.661</v>
      </c>
      <c r="T12" s="7">
        <v>73</v>
      </c>
      <c r="U12" s="6">
        <v>43623</v>
      </c>
      <c r="V12" s="7">
        <v>0</v>
      </c>
      <c r="W12" s="8" t="s">
        <v>50</v>
      </c>
      <c r="X12" s="7" t="s">
        <v>34</v>
      </c>
      <c r="Y12" s="8" t="s">
        <v>33</v>
      </c>
      <c r="Z12" s="7" t="s">
        <v>37</v>
      </c>
      <c r="AA12" s="8" t="s">
        <v>38</v>
      </c>
      <c r="AB12" s="9">
        <v>2.9039600000000002E-2</v>
      </c>
    </row>
    <row r="13" spans="1:28" x14ac:dyDescent="0.35">
      <c r="A13" s="4">
        <v>5074</v>
      </c>
      <c r="B13" s="5" t="s">
        <v>29</v>
      </c>
      <c r="C13" s="6">
        <v>43634</v>
      </c>
      <c r="D13" s="7">
        <v>161</v>
      </c>
      <c r="E13" s="8" t="s">
        <v>41</v>
      </c>
      <c r="F13" s="7" t="s">
        <v>64</v>
      </c>
      <c r="G13" s="8" t="s">
        <v>65</v>
      </c>
      <c r="H13" s="7" t="str">
        <f>"000068"</f>
        <v>000068</v>
      </c>
      <c r="I13" s="6">
        <v>43098</v>
      </c>
      <c r="J13" s="7" t="str">
        <f>"000042"</f>
        <v>000042</v>
      </c>
      <c r="K13" s="6">
        <v>43098</v>
      </c>
      <c r="L13" s="7" t="str">
        <f>"000077"</f>
        <v>000077</v>
      </c>
      <c r="M13" s="6">
        <v>43099</v>
      </c>
      <c r="N13" s="7">
        <v>17</v>
      </c>
      <c r="O13" s="7" t="str">
        <f>"002663"</f>
        <v>002663</v>
      </c>
      <c r="P13" s="6">
        <v>43628</v>
      </c>
      <c r="Q13" s="9">
        <v>19.817250000000001</v>
      </c>
      <c r="R13" s="9">
        <v>2.2970000000000002</v>
      </c>
      <c r="S13" s="9">
        <v>17.520250000000001</v>
      </c>
      <c r="T13" s="7">
        <v>88</v>
      </c>
      <c r="U13" s="6">
        <v>43634</v>
      </c>
      <c r="V13" s="7">
        <v>9341337834</v>
      </c>
      <c r="W13" s="8" t="s">
        <v>66</v>
      </c>
      <c r="X13" s="7" t="s">
        <v>30</v>
      </c>
      <c r="Y13" s="8" t="s">
        <v>31</v>
      </c>
      <c r="Z13" s="7" t="s">
        <v>54</v>
      </c>
      <c r="AA13" s="8" t="s">
        <v>55</v>
      </c>
      <c r="AB13" s="9">
        <v>0.1981725</v>
      </c>
    </row>
    <row r="14" spans="1:28" x14ac:dyDescent="0.35">
      <c r="A14" s="4">
        <v>5075</v>
      </c>
      <c r="B14" s="5" t="s">
        <v>67</v>
      </c>
      <c r="C14" s="6">
        <v>43670</v>
      </c>
      <c r="D14" s="7">
        <v>161</v>
      </c>
      <c r="E14" s="8" t="s">
        <v>41</v>
      </c>
      <c r="F14" s="7" t="s">
        <v>45</v>
      </c>
      <c r="G14" s="10" t="s">
        <v>46</v>
      </c>
      <c r="H14" s="7" t="str">
        <f>"000029"</f>
        <v>000029</v>
      </c>
      <c r="I14" s="6">
        <v>42934</v>
      </c>
      <c r="J14" s="7" t="str">
        <f>"000185"</f>
        <v>000185</v>
      </c>
      <c r="K14" s="6">
        <v>43768</v>
      </c>
      <c r="L14" s="7" t="str">
        <f>"000185"</f>
        <v>000185</v>
      </c>
      <c r="M14" s="6">
        <v>43768</v>
      </c>
      <c r="N14" s="7">
        <v>16</v>
      </c>
      <c r="O14" s="7" t="str">
        <f>"006327"</f>
        <v>006327</v>
      </c>
      <c r="P14" s="6">
        <v>43791</v>
      </c>
      <c r="Q14" s="11">
        <v>3.1709999999999998</v>
      </c>
      <c r="R14" s="11">
        <v>0.26334000000000002</v>
      </c>
      <c r="S14" s="11">
        <v>2.9076599999999999</v>
      </c>
      <c r="T14" s="7">
        <v>123</v>
      </c>
      <c r="U14" s="6">
        <v>43670</v>
      </c>
      <c r="V14" s="7">
        <v>0</v>
      </c>
      <c r="W14" s="10" t="s">
        <v>47</v>
      </c>
      <c r="X14" s="7" t="s">
        <v>34</v>
      </c>
      <c r="Y14" s="10" t="s">
        <v>33</v>
      </c>
      <c r="Z14" s="7" t="s">
        <v>37</v>
      </c>
      <c r="AA14" s="10" t="s">
        <v>38</v>
      </c>
      <c r="AB14" s="11">
        <f t="shared" ref="AB14:AB23" si="1">Q14/100</f>
        <v>3.1709999999999995E-2</v>
      </c>
    </row>
    <row r="15" spans="1:28" x14ac:dyDescent="0.35">
      <c r="A15" s="4">
        <v>5076</v>
      </c>
      <c r="B15" s="5" t="s">
        <v>67</v>
      </c>
      <c r="C15" s="6">
        <v>43671</v>
      </c>
      <c r="D15" s="7">
        <v>161</v>
      </c>
      <c r="E15" s="8" t="s">
        <v>41</v>
      </c>
      <c r="F15" s="7" t="s">
        <v>68</v>
      </c>
      <c r="G15" s="10" t="s">
        <v>69</v>
      </c>
      <c r="H15" s="7" t="str">
        <f>"000087"</f>
        <v>000087</v>
      </c>
      <c r="I15" s="6">
        <v>43120</v>
      </c>
      <c r="J15" s="7" t="str">
        <f>"000063"</f>
        <v>000063</v>
      </c>
      <c r="K15" s="6">
        <v>43155</v>
      </c>
      <c r="L15" s="7" t="str">
        <f>"000116"</f>
        <v>000116</v>
      </c>
      <c r="M15" s="6">
        <v>43158</v>
      </c>
      <c r="N15" s="7">
        <v>17</v>
      </c>
      <c r="O15" s="7" t="str">
        <f>"003896"</f>
        <v>003896</v>
      </c>
      <c r="P15" s="6">
        <v>43669</v>
      </c>
      <c r="Q15" s="11">
        <v>24.095870000000001</v>
      </c>
      <c r="R15" s="11">
        <v>3.4258700000000002</v>
      </c>
      <c r="S15" s="11">
        <v>20.67</v>
      </c>
      <c r="T15" s="7">
        <v>125</v>
      </c>
      <c r="U15" s="6">
        <v>43671</v>
      </c>
      <c r="V15" s="7">
        <v>9986697126</v>
      </c>
      <c r="W15" s="10" t="s">
        <v>70</v>
      </c>
      <c r="X15" s="7" t="s">
        <v>71</v>
      </c>
      <c r="Y15" s="10" t="s">
        <v>72</v>
      </c>
      <c r="Z15" s="7" t="s">
        <v>54</v>
      </c>
      <c r="AA15" s="10" t="s">
        <v>55</v>
      </c>
      <c r="AB15" s="11">
        <f t="shared" si="1"/>
        <v>0.24095870000000003</v>
      </c>
    </row>
    <row r="16" spans="1:28" x14ac:dyDescent="0.35">
      <c r="A16" s="4">
        <v>5077</v>
      </c>
      <c r="B16" s="5" t="s">
        <v>67</v>
      </c>
      <c r="C16" s="6">
        <v>43671</v>
      </c>
      <c r="D16" s="7">
        <v>161</v>
      </c>
      <c r="E16" s="8" t="s">
        <v>41</v>
      </c>
      <c r="F16" s="7" t="s">
        <v>73</v>
      </c>
      <c r="G16" s="10" t="s">
        <v>74</v>
      </c>
      <c r="H16" s="7" t="str">
        <f>"000085"</f>
        <v>000085</v>
      </c>
      <c r="I16" s="6">
        <v>43120</v>
      </c>
      <c r="J16" s="7" t="str">
        <f>"000064"</f>
        <v>000064</v>
      </c>
      <c r="K16" s="6">
        <v>43155</v>
      </c>
      <c r="L16" s="7" t="str">
        <f>"000117"</f>
        <v>000117</v>
      </c>
      <c r="M16" s="6">
        <v>43158</v>
      </c>
      <c r="N16" s="7">
        <v>17</v>
      </c>
      <c r="O16" s="7" t="str">
        <f>"003897"</f>
        <v>003897</v>
      </c>
      <c r="P16" s="6">
        <v>43669</v>
      </c>
      <c r="Q16" s="11">
        <v>24.336369999999999</v>
      </c>
      <c r="R16" s="11">
        <v>3.2823699999999998</v>
      </c>
      <c r="S16" s="11">
        <v>21.053999999999998</v>
      </c>
      <c r="T16" s="7">
        <v>125</v>
      </c>
      <c r="U16" s="6">
        <v>43671</v>
      </c>
      <c r="V16" s="7">
        <v>9986697126</v>
      </c>
      <c r="W16" s="10" t="s">
        <v>70</v>
      </c>
      <c r="X16" s="7" t="s">
        <v>71</v>
      </c>
      <c r="Y16" s="10" t="s">
        <v>72</v>
      </c>
      <c r="Z16" s="7" t="s">
        <v>54</v>
      </c>
      <c r="AA16" s="10" t="s">
        <v>55</v>
      </c>
      <c r="AB16" s="11">
        <f t="shared" si="1"/>
        <v>0.24336369999999999</v>
      </c>
    </row>
    <row r="17" spans="1:28" x14ac:dyDescent="0.35">
      <c r="A17" s="4">
        <v>5078</v>
      </c>
      <c r="B17" s="5" t="s">
        <v>67</v>
      </c>
      <c r="C17" s="6">
        <v>43671</v>
      </c>
      <c r="D17" s="7">
        <v>161</v>
      </c>
      <c r="E17" s="8" t="s">
        <v>41</v>
      </c>
      <c r="F17" s="7" t="s">
        <v>75</v>
      </c>
      <c r="G17" s="10" t="s">
        <v>76</v>
      </c>
      <c r="H17" s="7" t="str">
        <f>"000084"</f>
        <v>000084</v>
      </c>
      <c r="I17" s="6">
        <v>43120</v>
      </c>
      <c r="J17" s="7" t="str">
        <f>"000066"</f>
        <v>000066</v>
      </c>
      <c r="K17" s="6">
        <v>43155</v>
      </c>
      <c r="L17" s="7" t="str">
        <f>"000119"</f>
        <v>000119</v>
      </c>
      <c r="M17" s="6">
        <v>43158</v>
      </c>
      <c r="N17" s="7">
        <v>17</v>
      </c>
      <c r="O17" s="7" t="str">
        <f>"003898"</f>
        <v>003898</v>
      </c>
      <c r="P17" s="6">
        <v>43669</v>
      </c>
      <c r="Q17" s="11">
        <v>10.538259999999999</v>
      </c>
      <c r="R17" s="11">
        <v>1.4222600000000001</v>
      </c>
      <c r="S17" s="11">
        <v>9.1159999999999997</v>
      </c>
      <c r="T17" s="7">
        <v>125</v>
      </c>
      <c r="U17" s="6">
        <v>43671</v>
      </c>
      <c r="V17" s="7">
        <v>9986697126</v>
      </c>
      <c r="W17" s="10" t="s">
        <v>70</v>
      </c>
      <c r="X17" s="7" t="s">
        <v>71</v>
      </c>
      <c r="Y17" s="10" t="s">
        <v>72</v>
      </c>
      <c r="Z17" s="7" t="s">
        <v>54</v>
      </c>
      <c r="AA17" s="10" t="s">
        <v>55</v>
      </c>
      <c r="AB17" s="11">
        <f t="shared" si="1"/>
        <v>0.10538259999999999</v>
      </c>
    </row>
    <row r="18" spans="1:28" x14ac:dyDescent="0.35">
      <c r="A18" s="4">
        <v>5079</v>
      </c>
      <c r="B18" s="5" t="s">
        <v>67</v>
      </c>
      <c r="C18" s="6">
        <v>43672</v>
      </c>
      <c r="D18" s="7">
        <v>161</v>
      </c>
      <c r="E18" s="8" t="s">
        <v>41</v>
      </c>
      <c r="F18" s="7" t="s">
        <v>48</v>
      </c>
      <c r="G18" s="10" t="s">
        <v>49</v>
      </c>
      <c r="H18" s="7" t="str">
        <f>"000015"</f>
        <v>000015</v>
      </c>
      <c r="I18" s="6">
        <v>42934</v>
      </c>
      <c r="J18" s="7" t="str">
        <f>"000184"</f>
        <v>000184</v>
      </c>
      <c r="K18" s="6">
        <v>43768</v>
      </c>
      <c r="L18" s="7" t="str">
        <f>"000184"</f>
        <v>000184</v>
      </c>
      <c r="M18" s="6">
        <v>43768</v>
      </c>
      <c r="N18" s="7">
        <v>16</v>
      </c>
      <c r="O18" s="7" t="str">
        <f>"006326"</f>
        <v>006326</v>
      </c>
      <c r="P18" s="6">
        <v>43791</v>
      </c>
      <c r="Q18" s="11">
        <v>2.9039600000000001</v>
      </c>
      <c r="R18" s="11">
        <v>0.23496</v>
      </c>
      <c r="S18" s="11">
        <v>2.669</v>
      </c>
      <c r="T18" s="7">
        <v>129</v>
      </c>
      <c r="U18" s="6">
        <v>43672</v>
      </c>
      <c r="V18" s="7">
        <v>0</v>
      </c>
      <c r="W18" s="10" t="s">
        <v>50</v>
      </c>
      <c r="X18" s="7" t="s">
        <v>34</v>
      </c>
      <c r="Y18" s="10" t="s">
        <v>33</v>
      </c>
      <c r="Z18" s="7" t="s">
        <v>37</v>
      </c>
      <c r="AA18" s="10" t="s">
        <v>38</v>
      </c>
      <c r="AB18" s="11">
        <f t="shared" si="1"/>
        <v>2.9039600000000002E-2</v>
      </c>
    </row>
    <row r="19" spans="1:28" x14ac:dyDescent="0.35">
      <c r="A19" s="4">
        <v>5080</v>
      </c>
      <c r="B19" s="5" t="s">
        <v>67</v>
      </c>
      <c r="C19" s="6">
        <v>43677</v>
      </c>
      <c r="D19" s="7">
        <v>161</v>
      </c>
      <c r="E19" s="8" t="s">
        <v>41</v>
      </c>
      <c r="F19" s="7" t="s">
        <v>77</v>
      </c>
      <c r="G19" s="10" t="s">
        <v>78</v>
      </c>
      <c r="H19" s="7" t="str">
        <f>"000086"</f>
        <v>000086</v>
      </c>
      <c r="I19" s="6">
        <v>43120</v>
      </c>
      <c r="J19" s="7" t="str">
        <f>"000065"</f>
        <v>000065</v>
      </c>
      <c r="K19" s="6">
        <v>43155</v>
      </c>
      <c r="L19" s="7" t="str">
        <f>"000118"</f>
        <v>000118</v>
      </c>
      <c r="M19" s="6">
        <v>43158</v>
      </c>
      <c r="N19" s="7">
        <v>17</v>
      </c>
      <c r="O19" s="7" t="str">
        <f>"003985"</f>
        <v>003985</v>
      </c>
      <c r="P19" s="6">
        <v>43671</v>
      </c>
      <c r="Q19" s="11">
        <v>18.09328</v>
      </c>
      <c r="R19" s="11">
        <v>2.60128</v>
      </c>
      <c r="S19" s="11">
        <v>15.492000000000001</v>
      </c>
      <c r="T19" s="7">
        <v>135</v>
      </c>
      <c r="U19" s="6">
        <v>43677</v>
      </c>
      <c r="V19" s="7">
        <v>9986697126</v>
      </c>
      <c r="W19" s="10" t="s">
        <v>70</v>
      </c>
      <c r="X19" s="7" t="s">
        <v>71</v>
      </c>
      <c r="Y19" s="10" t="s">
        <v>72</v>
      </c>
      <c r="Z19" s="7" t="s">
        <v>54</v>
      </c>
      <c r="AA19" s="10" t="s">
        <v>55</v>
      </c>
      <c r="AB19" s="11">
        <f t="shared" si="1"/>
        <v>0.1809328</v>
      </c>
    </row>
    <row r="20" spans="1:28" x14ac:dyDescent="0.35">
      <c r="A20" s="4">
        <v>5081</v>
      </c>
      <c r="B20" s="5" t="s">
        <v>67</v>
      </c>
      <c r="C20" s="6">
        <v>43677</v>
      </c>
      <c r="D20" s="7">
        <v>161</v>
      </c>
      <c r="E20" s="8" t="s">
        <v>41</v>
      </c>
      <c r="F20" s="7" t="s">
        <v>79</v>
      </c>
      <c r="G20" s="10" t="s">
        <v>80</v>
      </c>
      <c r="H20" s="7" t="str">
        <f>"000088"</f>
        <v>000088</v>
      </c>
      <c r="I20" s="6">
        <v>43120</v>
      </c>
      <c r="J20" s="7" t="str">
        <f>"000067"</f>
        <v>000067</v>
      </c>
      <c r="K20" s="6">
        <v>43155</v>
      </c>
      <c r="L20" s="7" t="str">
        <f>"000120"</f>
        <v>000120</v>
      </c>
      <c r="M20" s="6">
        <v>43158</v>
      </c>
      <c r="N20" s="7">
        <v>17</v>
      </c>
      <c r="O20" s="7" t="str">
        <f>"003986"</f>
        <v>003986</v>
      </c>
      <c r="P20" s="6">
        <v>43671</v>
      </c>
      <c r="Q20" s="11">
        <v>22.789400000000001</v>
      </c>
      <c r="R20" s="11">
        <v>3.2454000000000001</v>
      </c>
      <c r="S20" s="11">
        <v>19.544</v>
      </c>
      <c r="T20" s="7">
        <v>135</v>
      </c>
      <c r="U20" s="6">
        <v>43677</v>
      </c>
      <c r="V20" s="7">
        <v>9986697126</v>
      </c>
      <c r="W20" s="10" t="s">
        <v>70</v>
      </c>
      <c r="X20" s="7" t="s">
        <v>71</v>
      </c>
      <c r="Y20" s="10" t="s">
        <v>72</v>
      </c>
      <c r="Z20" s="7" t="s">
        <v>54</v>
      </c>
      <c r="AA20" s="10" t="s">
        <v>55</v>
      </c>
      <c r="AB20" s="11">
        <f t="shared" si="1"/>
        <v>0.22789400000000001</v>
      </c>
    </row>
    <row r="21" spans="1:28" x14ac:dyDescent="0.35">
      <c r="A21" s="4">
        <v>5082</v>
      </c>
      <c r="B21" s="5" t="s">
        <v>67</v>
      </c>
      <c r="C21" s="6">
        <v>43677</v>
      </c>
      <c r="D21" s="7">
        <v>161</v>
      </c>
      <c r="E21" s="8" t="s">
        <v>41</v>
      </c>
      <c r="F21" s="7" t="s">
        <v>81</v>
      </c>
      <c r="G21" s="10" t="s">
        <v>82</v>
      </c>
      <c r="H21" s="7" t="str">
        <f>"000019"</f>
        <v>000019</v>
      </c>
      <c r="I21" s="6">
        <v>42985</v>
      </c>
      <c r="J21" s="7" t="str">
        <f>"000069"</f>
        <v>000069</v>
      </c>
      <c r="K21" s="6">
        <v>43157</v>
      </c>
      <c r="L21" s="7" t="str">
        <f>"000122"</f>
        <v>000122</v>
      </c>
      <c r="M21" s="6">
        <v>43159</v>
      </c>
      <c r="N21" s="7">
        <v>17</v>
      </c>
      <c r="O21" s="7" t="str">
        <f>"003988"</f>
        <v>003988</v>
      </c>
      <c r="P21" s="6">
        <v>43671</v>
      </c>
      <c r="Q21" s="11">
        <v>9.3855000000000004</v>
      </c>
      <c r="R21" s="11">
        <v>0.89829999999999999</v>
      </c>
      <c r="S21" s="11">
        <v>8.4871999999999996</v>
      </c>
      <c r="T21" s="7">
        <v>135</v>
      </c>
      <c r="U21" s="6">
        <v>43677</v>
      </c>
      <c r="V21" s="7">
        <v>9738461992</v>
      </c>
      <c r="W21" s="10" t="s">
        <v>83</v>
      </c>
      <c r="X21" s="7" t="s">
        <v>30</v>
      </c>
      <c r="Y21" s="10" t="s">
        <v>31</v>
      </c>
      <c r="Z21" s="7" t="s">
        <v>54</v>
      </c>
      <c r="AA21" s="10" t="s">
        <v>55</v>
      </c>
      <c r="AB21" s="11">
        <f t="shared" si="1"/>
        <v>9.3855000000000008E-2</v>
      </c>
    </row>
    <row r="22" spans="1:28" x14ac:dyDescent="0.35">
      <c r="A22" s="4">
        <v>5083</v>
      </c>
      <c r="B22" s="5" t="s">
        <v>67</v>
      </c>
      <c r="C22" s="6">
        <v>43677</v>
      </c>
      <c r="D22" s="7">
        <v>161</v>
      </c>
      <c r="E22" s="8" t="s">
        <v>41</v>
      </c>
      <c r="F22" s="7" t="s">
        <v>84</v>
      </c>
      <c r="G22" s="10" t="s">
        <v>85</v>
      </c>
      <c r="H22" s="7" t="str">
        <f>"000054"</f>
        <v>000054</v>
      </c>
      <c r="I22" s="6">
        <v>42331</v>
      </c>
      <c r="J22" s="7" t="str">
        <f>"000084"</f>
        <v>000084</v>
      </c>
      <c r="K22" s="6">
        <v>43159</v>
      </c>
      <c r="L22" s="7" t="str">
        <f>"000149"</f>
        <v>000149</v>
      </c>
      <c r="M22" s="6">
        <v>43159</v>
      </c>
      <c r="N22" s="7">
        <v>15</v>
      </c>
      <c r="O22" s="7" t="str">
        <f>"004012"</f>
        <v>004012</v>
      </c>
      <c r="P22" s="6">
        <v>43671</v>
      </c>
      <c r="Q22" s="11">
        <v>12.88861</v>
      </c>
      <c r="R22" s="11">
        <v>2.0216099999999999</v>
      </c>
      <c r="S22" s="11">
        <v>10.867000000000001</v>
      </c>
      <c r="T22" s="7">
        <v>135</v>
      </c>
      <c r="U22" s="6">
        <v>43677</v>
      </c>
      <c r="V22" s="7">
        <v>9480336101</v>
      </c>
      <c r="W22" s="10" t="s">
        <v>86</v>
      </c>
      <c r="X22" s="7" t="s">
        <v>87</v>
      </c>
      <c r="Y22" s="10" t="s">
        <v>88</v>
      </c>
      <c r="Z22" s="7" t="s">
        <v>54</v>
      </c>
      <c r="AA22" s="10" t="s">
        <v>55</v>
      </c>
      <c r="AB22" s="11">
        <f t="shared" si="1"/>
        <v>0.1288861</v>
      </c>
    </row>
    <row r="23" spans="1:28" x14ac:dyDescent="0.35">
      <c r="A23" s="4">
        <v>5084</v>
      </c>
      <c r="B23" s="5" t="s">
        <v>67</v>
      </c>
      <c r="C23" s="6">
        <v>43677</v>
      </c>
      <c r="D23" s="7">
        <v>161</v>
      </c>
      <c r="E23" s="8" t="s">
        <v>41</v>
      </c>
      <c r="F23" s="7" t="s">
        <v>89</v>
      </c>
      <c r="G23" s="10" t="s">
        <v>90</v>
      </c>
      <c r="H23" s="7" t="str">
        <f>"000053"</f>
        <v>000053</v>
      </c>
      <c r="I23" s="6">
        <v>42331</v>
      </c>
      <c r="J23" s="7" t="str">
        <f>"000083"</f>
        <v>000083</v>
      </c>
      <c r="K23" s="6">
        <v>43159</v>
      </c>
      <c r="L23" s="7" t="str">
        <f>"000150"</f>
        <v>000150</v>
      </c>
      <c r="M23" s="6">
        <v>43159</v>
      </c>
      <c r="N23" s="7">
        <v>15</v>
      </c>
      <c r="O23" s="7" t="str">
        <f>"004013"</f>
        <v>004013</v>
      </c>
      <c r="P23" s="6">
        <v>43671</v>
      </c>
      <c r="Q23" s="11">
        <v>14.55078</v>
      </c>
      <c r="R23" s="11">
        <v>2.24478</v>
      </c>
      <c r="S23" s="11">
        <v>12.305999999999999</v>
      </c>
      <c r="T23" s="7">
        <v>135</v>
      </c>
      <c r="U23" s="6">
        <v>43677</v>
      </c>
      <c r="V23" s="7">
        <v>9480336101</v>
      </c>
      <c r="W23" s="10" t="s">
        <v>86</v>
      </c>
      <c r="X23" s="7" t="s">
        <v>87</v>
      </c>
      <c r="Y23" s="10" t="s">
        <v>88</v>
      </c>
      <c r="Z23" s="7" t="s">
        <v>54</v>
      </c>
      <c r="AA23" s="10" t="s">
        <v>55</v>
      </c>
      <c r="AB23" s="11">
        <f t="shared" si="1"/>
        <v>0.14550779999999999</v>
      </c>
    </row>
    <row r="24" spans="1:28" x14ac:dyDescent="0.35">
      <c r="A24" s="4">
        <v>5085</v>
      </c>
      <c r="B24" s="5" t="s">
        <v>91</v>
      </c>
      <c r="C24" s="6">
        <v>43795</v>
      </c>
      <c r="D24" s="4">
        <v>161</v>
      </c>
      <c r="E24" s="8" t="s">
        <v>41</v>
      </c>
      <c r="F24" s="7" t="s">
        <v>48</v>
      </c>
      <c r="G24" s="8" t="s">
        <v>49</v>
      </c>
      <c r="H24" s="7" t="str">
        <f>"000015"</f>
        <v>000015</v>
      </c>
      <c r="I24" s="6">
        <v>42934</v>
      </c>
      <c r="J24" s="7" t="str">
        <f>"000184"</f>
        <v>000184</v>
      </c>
      <c r="K24" s="6">
        <v>43768</v>
      </c>
      <c r="L24" s="7" t="str">
        <f>"000184"</f>
        <v>000184</v>
      </c>
      <c r="M24" s="6">
        <v>43768</v>
      </c>
      <c r="N24" s="7">
        <v>16</v>
      </c>
      <c r="O24" s="7" t="str">
        <f>"006326"</f>
        <v>006326</v>
      </c>
      <c r="P24" s="6">
        <v>43791</v>
      </c>
      <c r="Q24" s="9">
        <v>2.9039600000000001</v>
      </c>
      <c r="R24" s="9">
        <v>0.24196000000000001</v>
      </c>
      <c r="S24" s="9">
        <v>2.6619999999999999</v>
      </c>
      <c r="T24" s="7">
        <v>13</v>
      </c>
      <c r="U24" s="6">
        <v>43795</v>
      </c>
      <c r="V24" s="7">
        <v>0</v>
      </c>
      <c r="W24" s="8" t="s">
        <v>50</v>
      </c>
      <c r="X24" s="7" t="s">
        <v>34</v>
      </c>
      <c r="Y24" s="8" t="s">
        <v>33</v>
      </c>
      <c r="Z24" s="7" t="s">
        <v>37</v>
      </c>
      <c r="AA24" s="8" t="s">
        <v>38</v>
      </c>
      <c r="AB24" s="9">
        <v>2.9039600000000002E-2</v>
      </c>
    </row>
    <row r="25" spans="1:28" x14ac:dyDescent="0.35">
      <c r="A25" s="4">
        <v>5086</v>
      </c>
      <c r="B25" s="5" t="s">
        <v>91</v>
      </c>
      <c r="C25" s="6">
        <v>43795</v>
      </c>
      <c r="D25" s="4">
        <v>161</v>
      </c>
      <c r="E25" s="8" t="s">
        <v>41</v>
      </c>
      <c r="F25" s="7" t="s">
        <v>45</v>
      </c>
      <c r="G25" s="8" t="s">
        <v>46</v>
      </c>
      <c r="H25" s="7" t="str">
        <f>"000029"</f>
        <v>000029</v>
      </c>
      <c r="I25" s="6">
        <v>42934</v>
      </c>
      <c r="J25" s="7" t="str">
        <f>"000185"</f>
        <v>000185</v>
      </c>
      <c r="K25" s="6">
        <v>43768</v>
      </c>
      <c r="L25" s="7" t="str">
        <f>"000185"</f>
        <v>000185</v>
      </c>
      <c r="M25" s="6">
        <v>43768</v>
      </c>
      <c r="N25" s="7">
        <v>16</v>
      </c>
      <c r="O25" s="7" t="str">
        <f>"006327"</f>
        <v>006327</v>
      </c>
      <c r="P25" s="6">
        <v>43791</v>
      </c>
      <c r="Q25" s="9">
        <v>3.1709999999999998</v>
      </c>
      <c r="R25" s="9">
        <v>0.26334000000000002</v>
      </c>
      <c r="S25" s="9">
        <v>2.9076599999999999</v>
      </c>
      <c r="T25" s="7">
        <v>13</v>
      </c>
      <c r="U25" s="6">
        <v>43795</v>
      </c>
      <c r="V25" s="7">
        <v>0</v>
      </c>
      <c r="W25" s="8" t="s">
        <v>47</v>
      </c>
      <c r="X25" s="7" t="s">
        <v>34</v>
      </c>
      <c r="Y25" s="8" t="s">
        <v>33</v>
      </c>
      <c r="Z25" s="7" t="s">
        <v>37</v>
      </c>
      <c r="AA25" s="8" t="s">
        <v>38</v>
      </c>
      <c r="AB25" s="9">
        <v>3.1709999999999995E-2</v>
      </c>
    </row>
    <row r="26" spans="1:28" x14ac:dyDescent="0.35">
      <c r="A26" s="4">
        <v>5087</v>
      </c>
      <c r="B26" s="5" t="s">
        <v>92</v>
      </c>
      <c r="C26" s="6">
        <v>43805</v>
      </c>
      <c r="D26" s="4">
        <v>161</v>
      </c>
      <c r="E26" s="8" t="s">
        <v>41</v>
      </c>
      <c r="F26" s="7" t="s">
        <v>93</v>
      </c>
      <c r="G26" s="8" t="s">
        <v>94</v>
      </c>
      <c r="H26" s="7" t="str">
        <f>"000128"</f>
        <v>000128</v>
      </c>
      <c r="I26" s="6">
        <v>43185</v>
      </c>
      <c r="J26" s="7" t="str">
        <f>"000017"</f>
        <v>000017</v>
      </c>
      <c r="K26" s="6">
        <v>43246</v>
      </c>
      <c r="L26" s="7" t="str">
        <f>"000017"</f>
        <v>000017</v>
      </c>
      <c r="M26" s="6">
        <v>43248</v>
      </c>
      <c r="N26" s="7">
        <v>18</v>
      </c>
      <c r="O26" s="7" t="str">
        <f>"006513"</f>
        <v>006513</v>
      </c>
      <c r="P26" s="6">
        <v>43802</v>
      </c>
      <c r="Q26" s="9">
        <v>34.615699999999997</v>
      </c>
      <c r="R26" s="9">
        <v>3.8687999999999998</v>
      </c>
      <c r="S26" s="9">
        <v>30.7469</v>
      </c>
      <c r="T26" s="7">
        <v>13</v>
      </c>
      <c r="U26" s="6">
        <v>43805</v>
      </c>
      <c r="V26" s="7">
        <v>9980818728</v>
      </c>
      <c r="W26" s="8" t="s">
        <v>95</v>
      </c>
      <c r="X26" s="7" t="s">
        <v>39</v>
      </c>
      <c r="Y26" s="8" t="s">
        <v>40</v>
      </c>
      <c r="Z26" s="7" t="s">
        <v>54</v>
      </c>
      <c r="AA26" s="8" t="s">
        <v>55</v>
      </c>
      <c r="AB26" s="9">
        <v>0.34615699999999999</v>
      </c>
    </row>
    <row r="27" spans="1:28" x14ac:dyDescent="0.35">
      <c r="A27" s="4">
        <v>5088</v>
      </c>
      <c r="B27" s="5" t="s">
        <v>92</v>
      </c>
      <c r="C27" s="6">
        <v>43816</v>
      </c>
      <c r="D27" s="4">
        <v>161</v>
      </c>
      <c r="E27" s="8" t="s">
        <v>41</v>
      </c>
      <c r="F27" s="7" t="s">
        <v>96</v>
      </c>
      <c r="G27" s="8" t="s">
        <v>97</v>
      </c>
      <c r="H27" s="7" t="str">
        <f>"000095"</f>
        <v>000095</v>
      </c>
      <c r="I27" s="6">
        <v>43342</v>
      </c>
      <c r="J27" s="7" t="str">
        <f>"000109"</f>
        <v>000109</v>
      </c>
      <c r="K27" s="6">
        <v>43529</v>
      </c>
      <c r="L27" s="7" t="str">
        <f>"000214"</f>
        <v>000214</v>
      </c>
      <c r="M27" s="6">
        <v>43545</v>
      </c>
      <c r="N27" s="7">
        <v>18</v>
      </c>
      <c r="O27" s="7" t="str">
        <f>"006849"</f>
        <v>006849</v>
      </c>
      <c r="P27" s="6">
        <v>43815</v>
      </c>
      <c r="Q27" s="9">
        <v>40.868000000000002</v>
      </c>
      <c r="R27" s="9">
        <v>4.4138000000000002</v>
      </c>
      <c r="S27" s="9">
        <v>36.4542</v>
      </c>
      <c r="T27" s="7">
        <v>13</v>
      </c>
      <c r="U27" s="6">
        <v>43816</v>
      </c>
      <c r="V27" s="7">
        <v>9481314316</v>
      </c>
      <c r="W27" s="8" t="s">
        <v>98</v>
      </c>
      <c r="X27" s="7" t="s">
        <v>39</v>
      </c>
      <c r="Y27" s="8" t="s">
        <v>40</v>
      </c>
      <c r="Z27" s="7" t="s">
        <v>54</v>
      </c>
      <c r="AA27" s="8" t="s">
        <v>55</v>
      </c>
      <c r="AB27" s="9">
        <v>0.40868000000000004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2020-01-30T06:59:44Z</dcterms:modified>
</cp:coreProperties>
</file>