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L22" i="1"/>
  <c r="J22" i="1"/>
  <c r="H22" i="1"/>
  <c r="O21" i="1"/>
  <c r="L21" i="1"/>
  <c r="J21" i="1"/>
  <c r="H21" i="1"/>
  <c r="O20" i="1"/>
  <c r="L20" i="1"/>
  <c r="J20" i="1"/>
  <c r="H20" i="1"/>
  <c r="O19" i="1"/>
  <c r="L19" i="1"/>
  <c r="J19" i="1"/>
  <c r="H19" i="1"/>
  <c r="O18" i="1"/>
  <c r="L18" i="1"/>
  <c r="J18" i="1"/>
  <c r="H18" i="1"/>
  <c r="O17" i="1"/>
  <c r="L17" i="1"/>
  <c r="J17" i="1"/>
  <c r="H17"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O9" i="1"/>
  <c r="L9" i="1"/>
  <c r="J9" i="1"/>
  <c r="H9"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<sst xmlns="http://schemas.openxmlformats.org/spreadsheetml/2006/main" count="217" uniqueCount="116">
  <si>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</si>
  <si>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</si>
  <si>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</si>
  <si>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</si>
  <si>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</si>
  <si>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</si>
  <si>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</si>
  <si>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</si>
  <si>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</si>
  <si>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</si>
  <si>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</si>
  <si>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</si>
  <si>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</si>
  <si>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</si>
  <si>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</si>
  <si>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</si>
  <si>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</si>
  <si>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</si>
  <si>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</si>
  <si>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</si>
  <si>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</si>
  <si>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</si>
  <si>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</si>
  <si>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</si>
  <si>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</si>
  <si>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</si>
  <si>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</si>
  <si>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</si>
  <si>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</si>
  <si>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</si>
  <si>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</si>
  <si>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</si>
  <si>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</si>
  <si>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</si>
  <si>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</si>
  <si>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P3110</t>
  </si>
  <si>
    <t>14th Finance Commission Grant Works</t>
  </si>
  <si>
    <t>P0190</t>
  </si>
  <si>
    <t>Works sanctioned by Hon Mayor</t>
  </si>
  <si>
    <t>P2178</t>
  </si>
  <si>
    <t>Works sanctioned by Dy. Mayor</t>
  </si>
  <si>
    <t>ddo258</t>
  </si>
  <si>
    <t xml:space="preserve"> Executive Engineer Electrical South Zone</t>
  </si>
  <si>
    <t>ddo422</t>
  </si>
  <si>
    <t xml:space="preserve"> Executive Engineer Project - South Zone</t>
  </si>
  <si>
    <t>Sri Sai Associates (S.Vinay Kumar)</t>
  </si>
  <si>
    <t>G.Umapathi</t>
  </si>
  <si>
    <t>ddo489</t>
  </si>
  <si>
    <t xml:space="preserve"> Assistant Executive Engineer Girinagar South Zone</t>
  </si>
  <si>
    <t>Katriguppe</t>
  </si>
  <si>
    <t>163-16-000001</t>
  </si>
  <si>
    <t>Operation and Maintenance of Street Lighting System in Ward No.163 Package S-14 of South Zone</t>
  </si>
  <si>
    <t>163-17-000047</t>
  </si>
  <si>
    <t>Providing Modren Dust Bin in Bangalore City in ward no 163</t>
  </si>
  <si>
    <t>163-17-000057</t>
  </si>
  <si>
    <t>Improvements to Drain and Providing Concrete road to P P Layout 2nd main and surrounding areas in katriguppe ward no 163</t>
  </si>
  <si>
    <t>K.S.Srinivasan</t>
  </si>
  <si>
    <t>163-17-000055</t>
  </si>
  <si>
    <t>Improvements to drains of 4th cross 5th cross 6th cross and surrounding areas of Kempegowda layout Kathriguppe in ward no 163</t>
  </si>
  <si>
    <t>K.Chandrashekar</t>
  </si>
  <si>
    <t>163-17-000032</t>
  </si>
  <si>
    <t>Relaying of Cement concrete and improvements to drains of SWD approach roads at New Kempegowda Layout and PP layout in ward no 163</t>
  </si>
  <si>
    <t>P.Lohit</t>
  </si>
  <si>
    <t>163-17-000023</t>
  </si>
  <si>
    <t>Improvements to drains of 2nd main, 2nd A main and surrounding area of Srinivasnagar in ward no 163</t>
  </si>
  <si>
    <t>Sri.Sanjay N.B</t>
  </si>
  <si>
    <t>July</t>
  </si>
  <si>
    <t>163-17-000033</t>
  </si>
  <si>
    <t>Sinking, Energizing and commissioning including pipeline and erection of new borewell in Kathriguppe Ward no 163.</t>
  </si>
  <si>
    <t>Sri. N.Venkatesh Murthy</t>
  </si>
  <si>
    <t>163-13-000001</t>
  </si>
  <si>
    <t>Engaging tractor Private labours for Maintenance of roads in ward no-163</t>
  </si>
  <si>
    <t>Sri. H Madhusudhan</t>
  </si>
  <si>
    <t>August</t>
  </si>
  <si>
    <t>September</t>
  </si>
  <si>
    <t>163-12-000005</t>
  </si>
  <si>
    <t xml:space="preserve">Providing Percolation pit in side drains of roads in ward no 163 </t>
  </si>
  <si>
    <t>Sri. Venkatadri Construction Pvt. Ltd.</t>
  </si>
  <si>
    <t>P0541</t>
  </si>
  <si>
    <t>Emergency Reserve Fund</t>
  </si>
  <si>
    <t>163-15-000005</t>
  </si>
  <si>
    <t xml:space="preserve">Improvements to drain and repair to road of 1st main road Kaverinagara connecting to New Kempegowda Layout in Ward No 163 </t>
  </si>
  <si>
    <t>Sri.D Chandrashekar</t>
  </si>
  <si>
    <t>163-19-000002</t>
  </si>
  <si>
    <t>Improvements to side drains and footpath at Bramha Chaithanya Mandira BSK 1st stage in Kathriguppe ward no 163</t>
  </si>
  <si>
    <t>Ganesh Naik.M</t>
  </si>
  <si>
    <t>P3296</t>
  </si>
  <si>
    <t>14th Finance Commission Works - Road and Footpath Maintenance</t>
  </si>
  <si>
    <t>October</t>
  </si>
  <si>
    <t>163-18-000017</t>
  </si>
  <si>
    <t>Improvements to side drain and Providing cement concrete road to balance portion of Kathriguppe village and Kathriguppe east roads in ward no 163</t>
  </si>
  <si>
    <t>Sri.C.Chandra kumar</t>
  </si>
  <si>
    <t>P3364</t>
  </si>
  <si>
    <t>Special development works in Ward No. 18, 157, 107, 180, 192, 46, 127, 115, 163, 168 ( Rs. 3.00 Crores in each ward)</t>
  </si>
  <si>
    <t>November</t>
  </si>
  <si>
    <t>163-19-000019</t>
  </si>
  <si>
    <t>Sinking, Energizing, Commissioning new borewell including pipe line in BSK 2nd stage in Kathriguppe ward no 163</t>
  </si>
  <si>
    <t>Sri. Ganesh Naik.M</t>
  </si>
  <si>
    <t>P3293</t>
  </si>
  <si>
    <t>14th Finance Commission Works - Drinking Water</t>
  </si>
  <si>
    <t>163-18-000010</t>
  </si>
  <si>
    <t>Improvements to side drain and providing cement concrete road to 8th main (1st cross road) 4th Block BSK 3rd Stage in ward no 163</t>
  </si>
  <si>
    <t>Sri. R. Purushothama</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</si>
  <si>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</si>
  <si>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</si>
  <si>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163-18-000015</t>
  </si>
  <si>
    <t>Providing cement concrete road and Improvements to side drains at Main roads between 5th cross and 6th cross in ward no 163</t>
  </si>
  <si>
    <t>Sri. M.H.Shivappa</t>
  </si>
  <si>
    <t>163-18-000016</t>
  </si>
  <si>
    <t>Providing RCC Drain at 5th Main from 80 feet road to 3rd Cross in ward No 163.</t>
  </si>
  <si>
    <t>December</t>
  </si>
  <si>
    <t>163-19-000015</t>
  </si>
  <si>
    <t>Supplying of Shrudder machine and push cart to ward no 163</t>
  </si>
  <si>
    <t>M/s. Kares People services Prop: Sri. K. P. Prashanth Kumar</t>
  </si>
  <si>
    <t>P3298</t>
  </si>
  <si>
    <t>14th Finance Commission Works - SWM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</si>
</sst>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workbookViewId="0">
      <selection activeCell="A2" sqref="A2:XFD22"/>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5103</v>
      </c>
      <c r="B2" s="5" t="s">
        <v>28</v>
      </c>
      <c r="C2" s="6">
        <v>43567</v>
      </c>
      <c r="D2" s="7">
        <v>163</v>
      </c>
      <c r="E2" s="8" t="s">
        <v>49</v>
      </c>
      <c r="F2" s="7" t="s">
        <v>50</v>
      </c>
      <c r="G2" s="8" t="s">
        <v>51</v>
      </c>
      <c r="H2" s="7" t="str">
        <f>"000008"</f>
        <v>000008</v>
      </c>
      <c r="I2" s="6">
        <v>42931</v>
      </c>
      <c r="J2" s="7" t="str">
        <f>"000022"</f>
        <v>000022</v>
      </c>
      <c r="K2" s="6">
        <v>43595</v>
      </c>
      <c r="L2" s="7" t="str">
        <f>"000022"</f>
        <v>000022</v>
      </c>
      <c r="M2" s="6">
        <v>43595</v>
      </c>
      <c r="N2" s="7">
        <v>16</v>
      </c>
      <c r="O2" s="7" t="str">
        <f>""</f>
        <v/>
      </c>
      <c r="P2" s="6"/>
      <c r="Q2" s="9">
        <v>7.1785300000000003</v>
      </c>
      <c r="R2" s="9">
        <v>0.69269000000000003</v>
      </c>
      <c r="S2" s="9">
        <v>6.4858399999999996</v>
      </c>
      <c r="T2" s="7">
        <v>17</v>
      </c>
      <c r="U2" s="6">
        <v>43567</v>
      </c>
      <c r="V2" s="7">
        <v>0</v>
      </c>
      <c r="W2" s="8" t="s">
        <v>45</v>
      </c>
      <c r="X2" s="7" t="s">
        <v>34</v>
      </c>
      <c r="Y2" s="8" t="s">
        <v>33</v>
      </c>
      <c r="Z2" s="7" t="s">
        <v>41</v>
      </c>
      <c r="AA2" s="8" t="s">
        <v>42</v>
      </c>
      <c r="AB2" s="9">
        <f t="shared" ref="AB2:AB7" si="0">Q2/100</f>
        <v>7.1785299999999996E-2</v>
      </c>
    </row>
    <row r="3" spans="1:28" x14ac:dyDescent="0.35">
      <c r="A3" s="4">
        <v>5104</v>
      </c>
      <c r="B3" s="5" t="s">
        <v>28</v>
      </c>
      <c r="C3" s="6">
        <v>43580</v>
      </c>
      <c r="D3" s="7">
        <v>163</v>
      </c>
      <c r="E3" s="8" t="s">
        <v>49</v>
      </c>
      <c r="F3" s="7" t="s">
        <v>50</v>
      </c>
      <c r="G3" s="8" t="s">
        <v>51</v>
      </c>
      <c r="H3" s="7" t="str">
        <f>"000008"</f>
        <v>000008</v>
      </c>
      <c r="I3" s="6">
        <v>42931</v>
      </c>
      <c r="J3" s="7" t="str">
        <f>"000022"</f>
        <v>000022</v>
      </c>
      <c r="K3" s="6">
        <v>43595</v>
      </c>
      <c r="L3" s="7" t="str">
        <f>"000022"</f>
        <v>000022</v>
      </c>
      <c r="M3" s="6">
        <v>43595</v>
      </c>
      <c r="N3" s="7">
        <v>16</v>
      </c>
      <c r="O3" s="7" t="str">
        <f>""</f>
        <v/>
      </c>
      <c r="P3" s="6"/>
      <c r="Q3" s="9">
        <v>3.98807</v>
      </c>
      <c r="R3" s="9">
        <v>0.32261000000000001</v>
      </c>
      <c r="S3" s="9">
        <v>3.6654599999999999</v>
      </c>
      <c r="T3" s="7">
        <v>29</v>
      </c>
      <c r="U3" s="6">
        <v>43580</v>
      </c>
      <c r="V3" s="7">
        <v>0</v>
      </c>
      <c r="W3" s="8" t="s">
        <v>45</v>
      </c>
      <c r="X3" s="7" t="s">
        <v>34</v>
      </c>
      <c r="Y3" s="8" t="s">
        <v>33</v>
      </c>
      <c r="Z3" s="7" t="s">
        <v>41</v>
      </c>
      <c r="AA3" s="8" t="s">
        <v>42</v>
      </c>
      <c r="AB3" s="9">
        <f t="shared" si="0"/>
        <v>3.9880699999999998E-2</v>
      </c>
    </row>
    <row r="4" spans="1:28" x14ac:dyDescent="0.35">
      <c r="A4" s="4">
        <v>5105</v>
      </c>
      <c r="B4" s="5" t="s">
        <v>32</v>
      </c>
      <c r="C4" s="6">
        <v>43591</v>
      </c>
      <c r="D4" s="7">
        <v>163</v>
      </c>
      <c r="E4" s="8" t="s">
        <v>49</v>
      </c>
      <c r="F4" s="7" t="s">
        <v>52</v>
      </c>
      <c r="G4" s="8" t="s">
        <v>53</v>
      </c>
      <c r="H4" s="7" t="str">
        <f>"000095"</f>
        <v>000095</v>
      </c>
      <c r="I4" s="6">
        <v>43251</v>
      </c>
      <c r="J4" s="7" t="str">
        <f>"000093"</f>
        <v>000093</v>
      </c>
      <c r="K4" s="6">
        <v>43529</v>
      </c>
      <c r="L4" s="7" t="str">
        <f>"000097"</f>
        <v>000097</v>
      </c>
      <c r="M4" s="6">
        <v>43537</v>
      </c>
      <c r="N4" s="7">
        <v>17</v>
      </c>
      <c r="O4" s="7" t="str">
        <f>"001103"</f>
        <v>001103</v>
      </c>
      <c r="P4" s="6">
        <v>43581</v>
      </c>
      <c r="Q4" s="9">
        <v>1.4441600000000001</v>
      </c>
      <c r="R4" s="9">
        <v>0.12834999999999999</v>
      </c>
      <c r="S4" s="9">
        <v>1.3158099999999999</v>
      </c>
      <c r="T4" s="7">
        <v>35</v>
      </c>
      <c r="U4" s="6">
        <v>43591</v>
      </c>
      <c r="V4" s="7">
        <v>9141551455</v>
      </c>
      <c r="W4" s="8" t="s">
        <v>46</v>
      </c>
      <c r="X4" s="7" t="s">
        <v>35</v>
      </c>
      <c r="Y4" s="8" t="s">
        <v>36</v>
      </c>
      <c r="Z4" s="7" t="s">
        <v>43</v>
      </c>
      <c r="AA4" s="8" t="s">
        <v>44</v>
      </c>
      <c r="AB4" s="9">
        <f t="shared" si="0"/>
        <v>1.4441600000000001E-2</v>
      </c>
    </row>
    <row r="5" spans="1:28" x14ac:dyDescent="0.35">
      <c r="A5" s="4">
        <v>5106</v>
      </c>
      <c r="B5" s="5" t="s">
        <v>32</v>
      </c>
      <c r="C5" s="6">
        <v>43615</v>
      </c>
      <c r="D5" s="7">
        <v>163</v>
      </c>
      <c r="E5" s="8" t="s">
        <v>49</v>
      </c>
      <c r="F5" s="7" t="s">
        <v>54</v>
      </c>
      <c r="G5" s="8" t="s">
        <v>55</v>
      </c>
      <c r="H5" s="7" t="str">
        <f>"000005"</f>
        <v>000005</v>
      </c>
      <c r="I5" s="6">
        <v>42952</v>
      </c>
      <c r="J5" s="7" t="str">
        <f>"000008"</f>
        <v>000008</v>
      </c>
      <c r="K5" s="6">
        <v>43042</v>
      </c>
      <c r="L5" s="7" t="str">
        <f>"000015"</f>
        <v>000015</v>
      </c>
      <c r="M5" s="6">
        <v>43042</v>
      </c>
      <c r="N5" s="7">
        <v>17</v>
      </c>
      <c r="O5" s="7" t="str">
        <f>"002120"</f>
        <v>002120</v>
      </c>
      <c r="P5" s="6">
        <v>43613</v>
      </c>
      <c r="Q5" s="9">
        <v>24.62</v>
      </c>
      <c r="R5" s="9">
        <v>1.397</v>
      </c>
      <c r="S5" s="9">
        <v>23.222999999999999</v>
      </c>
      <c r="T5" s="7">
        <v>65</v>
      </c>
      <c r="U5" s="6">
        <v>43615</v>
      </c>
      <c r="V5" s="7">
        <v>9448085873</v>
      </c>
      <c r="W5" s="8" t="s">
        <v>56</v>
      </c>
      <c r="X5" s="7" t="s">
        <v>39</v>
      </c>
      <c r="Y5" s="8" t="s">
        <v>40</v>
      </c>
      <c r="Z5" s="7" t="s">
        <v>47</v>
      </c>
      <c r="AA5" s="8" t="s">
        <v>48</v>
      </c>
      <c r="AB5" s="9">
        <f t="shared" si="0"/>
        <v>0.2462</v>
      </c>
    </row>
    <row r="6" spans="1:28" x14ac:dyDescent="0.35">
      <c r="A6" s="4">
        <v>5107</v>
      </c>
      <c r="B6" s="5" t="s">
        <v>32</v>
      </c>
      <c r="C6" s="6">
        <v>43615</v>
      </c>
      <c r="D6" s="7">
        <v>163</v>
      </c>
      <c r="E6" s="8" t="s">
        <v>49</v>
      </c>
      <c r="F6" s="7" t="s">
        <v>57</v>
      </c>
      <c r="G6" s="8" t="s">
        <v>58</v>
      </c>
      <c r="H6" s="7" t="str">
        <f>"000017"</f>
        <v>000017</v>
      </c>
      <c r="I6" s="6">
        <v>42990</v>
      </c>
      <c r="J6" s="7" t="str">
        <f>"000009"</f>
        <v>000009</v>
      </c>
      <c r="K6" s="6">
        <v>43054</v>
      </c>
      <c r="L6" s="7" t="str">
        <f>"000018"</f>
        <v>000018</v>
      </c>
      <c r="M6" s="6">
        <v>43059</v>
      </c>
      <c r="N6" s="7">
        <v>17</v>
      </c>
      <c r="O6" s="7" t="str">
        <f>"002155"</f>
        <v>002155</v>
      </c>
      <c r="P6" s="6">
        <v>43613</v>
      </c>
      <c r="Q6" s="9">
        <v>45.9</v>
      </c>
      <c r="R6" s="9">
        <v>2.5316999999999998</v>
      </c>
      <c r="S6" s="9">
        <v>43.368299999999998</v>
      </c>
      <c r="T6" s="7">
        <v>65</v>
      </c>
      <c r="U6" s="6">
        <v>43615</v>
      </c>
      <c r="V6" s="7">
        <v>9900310919</v>
      </c>
      <c r="W6" s="8" t="s">
        <v>59</v>
      </c>
      <c r="X6" s="7" t="s">
        <v>37</v>
      </c>
      <c r="Y6" s="8" t="s">
        <v>38</v>
      </c>
      <c r="Z6" s="7" t="s">
        <v>47</v>
      </c>
      <c r="AA6" s="8" t="s">
        <v>48</v>
      </c>
      <c r="AB6" s="9">
        <f t="shared" si="0"/>
        <v>0.45899999999999996</v>
      </c>
    </row>
    <row r="7" spans="1:28" x14ac:dyDescent="0.35">
      <c r="A7" s="4">
        <v>5108</v>
      </c>
      <c r="B7" s="5" t="s">
        <v>32</v>
      </c>
      <c r="C7" s="6">
        <v>43615</v>
      </c>
      <c r="D7" s="7">
        <v>163</v>
      </c>
      <c r="E7" s="8" t="s">
        <v>49</v>
      </c>
      <c r="F7" s="7" t="s">
        <v>60</v>
      </c>
      <c r="G7" s="8" t="s">
        <v>61</v>
      </c>
      <c r="H7" s="7" t="str">
        <f>"000002"</f>
        <v>000002</v>
      </c>
      <c r="I7" s="6">
        <v>43003</v>
      </c>
      <c r="J7" s="7" t="str">
        <f>"000006"</f>
        <v>000006</v>
      </c>
      <c r="K7" s="6">
        <v>43003</v>
      </c>
      <c r="L7" s="7" t="str">
        <f>"000019"</f>
        <v>000019</v>
      </c>
      <c r="M7" s="6">
        <v>43060</v>
      </c>
      <c r="N7" s="7">
        <v>17</v>
      </c>
      <c r="O7" s="7" t="str">
        <f>"002158"</f>
        <v>002158</v>
      </c>
      <c r="P7" s="6">
        <v>43613</v>
      </c>
      <c r="Q7" s="9">
        <v>9.9949999999999992</v>
      </c>
      <c r="R7" s="9">
        <v>0.58779999999999999</v>
      </c>
      <c r="S7" s="9">
        <v>9.4071999999999996</v>
      </c>
      <c r="T7" s="7">
        <v>65</v>
      </c>
      <c r="U7" s="6">
        <v>43615</v>
      </c>
      <c r="V7" s="7">
        <v>9740036660</v>
      </c>
      <c r="W7" s="8" t="s">
        <v>62</v>
      </c>
      <c r="X7" s="7" t="s">
        <v>30</v>
      </c>
      <c r="Y7" s="8" t="s">
        <v>31</v>
      </c>
      <c r="Z7" s="7" t="s">
        <v>47</v>
      </c>
      <c r="AA7" s="8" t="s">
        <v>48</v>
      </c>
      <c r="AB7" s="9">
        <f t="shared" si="0"/>
        <v>9.9949999999999997E-2</v>
      </c>
    </row>
    <row r="8" spans="1:28" x14ac:dyDescent="0.35">
      <c r="A8" s="4">
        <v>5109</v>
      </c>
      <c r="B8" s="5" t="s">
        <v>29</v>
      </c>
      <c r="C8" s="6">
        <v>43623</v>
      </c>
      <c r="D8" s="7">
        <v>163</v>
      </c>
      <c r="E8" s="8" t="s">
        <v>49</v>
      </c>
      <c r="F8" s="7" t="s">
        <v>50</v>
      </c>
      <c r="G8" s="8" t="s">
        <v>51</v>
      </c>
      <c r="H8" s="7" t="str">
        <f>"000008"</f>
        <v>000008</v>
      </c>
      <c r="I8" s="6">
        <v>42931</v>
      </c>
      <c r="J8" s="7" t="str">
        <f>"000022"</f>
        <v>000022</v>
      </c>
      <c r="K8" s="6">
        <v>43595</v>
      </c>
      <c r="L8" s="7" t="str">
        <f>"000022"</f>
        <v>000022</v>
      </c>
      <c r="M8" s="6">
        <v>43595</v>
      </c>
      <c r="N8" s="7">
        <v>16</v>
      </c>
      <c r="O8" s="7" t="str">
        <f>"002340"</f>
        <v>002340</v>
      </c>
      <c r="P8" s="6">
        <v>43617</v>
      </c>
      <c r="Q8" s="9">
        <v>2.3928400000000001</v>
      </c>
      <c r="R8" s="9">
        <v>0.20676</v>
      </c>
      <c r="S8" s="9">
        <v>2.18608</v>
      </c>
      <c r="T8" s="7">
        <v>73</v>
      </c>
      <c r="U8" s="6">
        <v>43623</v>
      </c>
      <c r="V8" s="7">
        <v>0</v>
      </c>
      <c r="W8" s="8" t="s">
        <v>45</v>
      </c>
      <c r="X8" s="7" t="s">
        <v>34</v>
      </c>
      <c r="Y8" s="8" t="s">
        <v>33</v>
      </c>
      <c r="Z8" s="7" t="s">
        <v>41</v>
      </c>
      <c r="AA8" s="8" t="s">
        <v>42</v>
      </c>
      <c r="AB8" s="9">
        <v>2.3928400000000002E-2</v>
      </c>
    </row>
    <row r="9" spans="1:28" x14ac:dyDescent="0.35">
      <c r="A9" s="4">
        <v>5110</v>
      </c>
      <c r="B9" s="5" t="s">
        <v>29</v>
      </c>
      <c r="C9" s="6">
        <v>43636</v>
      </c>
      <c r="D9" s="7">
        <v>163</v>
      </c>
      <c r="E9" s="8" t="s">
        <v>49</v>
      </c>
      <c r="F9" s="7" t="s">
        <v>63</v>
      </c>
      <c r="G9" s="8" t="s">
        <v>64</v>
      </c>
      <c r="H9" s="7" t="str">
        <f>"000001"</f>
        <v>000001</v>
      </c>
      <c r="I9" s="6">
        <v>43003</v>
      </c>
      <c r="J9" s="7" t="str">
        <f>"000005"</f>
        <v>000005</v>
      </c>
      <c r="K9" s="6">
        <v>43003</v>
      </c>
      <c r="L9" s="7" t="str">
        <f>"000020"</f>
        <v>000020</v>
      </c>
      <c r="M9" s="6">
        <v>43060</v>
      </c>
      <c r="N9" s="7">
        <v>17</v>
      </c>
      <c r="O9" s="7" t="str">
        <f>"002788"</f>
        <v>002788</v>
      </c>
      <c r="P9" s="6">
        <v>43633</v>
      </c>
      <c r="Q9" s="9">
        <v>16.5045</v>
      </c>
      <c r="R9" s="9">
        <v>0.91710000000000003</v>
      </c>
      <c r="S9" s="9">
        <v>15.587400000000001</v>
      </c>
      <c r="T9" s="7">
        <v>89</v>
      </c>
      <c r="U9" s="6">
        <v>43636</v>
      </c>
      <c r="V9" s="7">
        <v>9035274994</v>
      </c>
      <c r="W9" s="8" t="s">
        <v>65</v>
      </c>
      <c r="X9" s="7" t="s">
        <v>30</v>
      </c>
      <c r="Y9" s="8" t="s">
        <v>31</v>
      </c>
      <c r="Z9" s="7" t="s">
        <v>47</v>
      </c>
      <c r="AA9" s="8" t="s">
        <v>48</v>
      </c>
      <c r="AB9" s="9">
        <v>0.165045</v>
      </c>
    </row>
    <row r="10" spans="1:28" x14ac:dyDescent="0.35">
      <c r="A10" s="4">
        <v>5111</v>
      </c>
      <c r="B10" s="5" t="s">
        <v>66</v>
      </c>
      <c r="C10" s="6">
        <v>43648</v>
      </c>
      <c r="D10" s="7">
        <v>163</v>
      </c>
      <c r="E10" s="8" t="s">
        <v>49</v>
      </c>
      <c r="F10" s="7" t="s">
        <v>67</v>
      </c>
      <c r="G10" s="10" t="s">
        <v>68</v>
      </c>
      <c r="H10" s="7" t="str">
        <f>"000028"</f>
        <v>000028</v>
      </c>
      <c r="I10" s="6">
        <v>42887</v>
      </c>
      <c r="J10" s="7" t="str">
        <f>"000012"</f>
        <v>000012</v>
      </c>
      <c r="K10" s="6">
        <v>43150</v>
      </c>
      <c r="L10" s="7" t="str">
        <f>"000032"</f>
        <v>000032</v>
      </c>
      <c r="M10" s="6">
        <v>43278</v>
      </c>
      <c r="N10" s="7">
        <v>17</v>
      </c>
      <c r="O10" s="7" t="str">
        <f>"002913"</f>
        <v>002913</v>
      </c>
      <c r="P10" s="6">
        <v>43637</v>
      </c>
      <c r="Q10" s="11">
        <v>29.765000000000001</v>
      </c>
      <c r="R10" s="11">
        <v>3.2223000000000002</v>
      </c>
      <c r="S10" s="11">
        <v>26.5427</v>
      </c>
      <c r="T10" s="7">
        <v>103</v>
      </c>
      <c r="U10" s="6">
        <v>43648</v>
      </c>
      <c r="V10" s="7">
        <v>9448027145</v>
      </c>
      <c r="W10" s="10" t="s">
        <v>69</v>
      </c>
      <c r="X10" s="7" t="s">
        <v>30</v>
      </c>
      <c r="Y10" s="10" t="s">
        <v>31</v>
      </c>
      <c r="Z10" s="7" t="s">
        <v>47</v>
      </c>
      <c r="AA10" s="10" t="s">
        <v>48</v>
      </c>
      <c r="AB10" s="11">
        <f t="shared" ref="AB10:AB15" si="1">Q10/100</f>
        <v>0.29765000000000003</v>
      </c>
    </row>
    <row r="11" spans="1:28" x14ac:dyDescent="0.35">
      <c r="A11" s="4">
        <v>5112</v>
      </c>
      <c r="B11" s="5" t="s">
        <v>66</v>
      </c>
      <c r="C11" s="6">
        <v>43668</v>
      </c>
      <c r="D11" s="7">
        <v>163</v>
      </c>
      <c r="E11" s="8" t="s">
        <v>49</v>
      </c>
      <c r="F11" s="7" t="s">
        <v>70</v>
      </c>
      <c r="G11" s="10" t="s">
        <v>71</v>
      </c>
      <c r="H11" s="7" t="str">
        <f>"000130"</f>
        <v>000130</v>
      </c>
      <c r="I11" s="6">
        <v>41614</v>
      </c>
      <c r="J11" s="7" t="str">
        <f>"000095"</f>
        <v>000095</v>
      </c>
      <c r="K11" s="6">
        <v>41849</v>
      </c>
      <c r="L11" s="7" t="str">
        <f>"000197"</f>
        <v>000197</v>
      </c>
      <c r="M11" s="6">
        <v>41851</v>
      </c>
      <c r="N11" s="7">
        <v>13</v>
      </c>
      <c r="O11" s="7" t="str">
        <f>"003849"</f>
        <v>003849</v>
      </c>
      <c r="P11" s="6">
        <v>43665</v>
      </c>
      <c r="Q11" s="11">
        <v>6.36</v>
      </c>
      <c r="R11" s="11">
        <v>0.77159999999999995</v>
      </c>
      <c r="S11" s="11">
        <v>5.5884</v>
      </c>
      <c r="T11" s="7">
        <v>121</v>
      </c>
      <c r="U11" s="6">
        <v>43668</v>
      </c>
      <c r="V11" s="7">
        <v>9611146964</v>
      </c>
      <c r="W11" s="10" t="s">
        <v>72</v>
      </c>
      <c r="X11" s="7" t="s">
        <v>30</v>
      </c>
      <c r="Y11" s="10" t="s">
        <v>31</v>
      </c>
      <c r="Z11" s="7" t="s">
        <v>47</v>
      </c>
      <c r="AA11" s="10" t="s">
        <v>48</v>
      </c>
      <c r="AB11" s="11">
        <f t="shared" si="1"/>
        <v>6.3600000000000004E-2</v>
      </c>
    </row>
    <row r="12" spans="1:28" x14ac:dyDescent="0.35">
      <c r="A12" s="4">
        <v>5113</v>
      </c>
      <c r="B12" s="5" t="s">
        <v>73</v>
      </c>
      <c r="C12" s="6">
        <v>43685</v>
      </c>
      <c r="D12" s="7">
        <v>163</v>
      </c>
      <c r="E12" s="8" t="s">
        <v>49</v>
      </c>
      <c r="F12" s="7" t="s">
        <v>50</v>
      </c>
      <c r="G12" s="10" t="s">
        <v>51</v>
      </c>
      <c r="H12" s="7" t="str">
        <f>"000008"</f>
        <v>000008</v>
      </c>
      <c r="I12" s="6">
        <v>42931</v>
      </c>
      <c r="J12" s="7" t="str">
        <f>"000212"</f>
        <v>000212</v>
      </c>
      <c r="K12" s="6">
        <v>43788</v>
      </c>
      <c r="L12" s="7" t="str">
        <f>"000212"</f>
        <v>000212</v>
      </c>
      <c r="M12" s="6">
        <v>43789</v>
      </c>
      <c r="N12" s="7">
        <v>16</v>
      </c>
      <c r="O12" s="7" t="str">
        <f>""</f>
        <v/>
      </c>
      <c r="P12" s="7"/>
      <c r="Q12" s="11">
        <v>2.3928400000000001</v>
      </c>
      <c r="R12" s="11">
        <v>0.20676</v>
      </c>
      <c r="S12" s="11">
        <v>2.18608</v>
      </c>
      <c r="T12" s="7">
        <v>149</v>
      </c>
      <c r="U12" s="6">
        <v>43685</v>
      </c>
      <c r="V12" s="7">
        <v>0</v>
      </c>
      <c r="W12" s="10" t="s">
        <v>45</v>
      </c>
      <c r="X12" s="7" t="s">
        <v>34</v>
      </c>
      <c r="Y12" s="10" t="s">
        <v>33</v>
      </c>
      <c r="Z12" s="7" t="s">
        <v>41</v>
      </c>
      <c r="AA12" s="10" t="s">
        <v>42</v>
      </c>
      <c r="AB12" s="11">
        <f t="shared" si="1"/>
        <v>2.3928400000000002E-2</v>
      </c>
    </row>
    <row r="13" spans="1:28" x14ac:dyDescent="0.35">
      <c r="A13" s="4">
        <v>5114</v>
      </c>
      <c r="B13" s="5" t="s">
        <v>74</v>
      </c>
      <c r="C13" s="6">
        <v>43714</v>
      </c>
      <c r="D13" s="7">
        <v>163</v>
      </c>
      <c r="E13" s="8" t="s">
        <v>49</v>
      </c>
      <c r="F13" s="7" t="s">
        <v>75</v>
      </c>
      <c r="G13" s="10" t="s">
        <v>76</v>
      </c>
      <c r="H13" s="7" t="str">
        <f>"00004A"</f>
        <v>00004A</v>
      </c>
      <c r="I13" s="6">
        <v>41859</v>
      </c>
      <c r="J13" s="7" t="str">
        <f>"000158"</f>
        <v>000158</v>
      </c>
      <c r="K13" s="6">
        <v>42142</v>
      </c>
      <c r="L13" s="7" t="str">
        <f>"000019"</f>
        <v>000019</v>
      </c>
      <c r="M13" s="6">
        <v>42143</v>
      </c>
      <c r="N13" s="7">
        <v>12</v>
      </c>
      <c r="O13" s="7" t="str">
        <f>"004337"</f>
        <v>004337</v>
      </c>
      <c r="P13" s="6">
        <v>43683</v>
      </c>
      <c r="Q13" s="11">
        <v>18.204999999999998</v>
      </c>
      <c r="R13" s="11">
        <v>2.57</v>
      </c>
      <c r="S13" s="11">
        <v>15.635</v>
      </c>
      <c r="T13" s="7">
        <v>174</v>
      </c>
      <c r="U13" s="6">
        <v>43714</v>
      </c>
      <c r="V13" s="7">
        <v>9845643063</v>
      </c>
      <c r="W13" s="10" t="s">
        <v>77</v>
      </c>
      <c r="X13" s="7" t="s">
        <v>78</v>
      </c>
      <c r="Y13" s="10" t="s">
        <v>79</v>
      </c>
      <c r="Z13" s="7" t="s">
        <v>47</v>
      </c>
      <c r="AA13" s="10" t="s">
        <v>48</v>
      </c>
      <c r="AB13" s="11">
        <f t="shared" si="1"/>
        <v>0.18204999999999999</v>
      </c>
    </row>
    <row r="14" spans="1:28" x14ac:dyDescent="0.35">
      <c r="A14" s="4">
        <v>5115</v>
      </c>
      <c r="B14" s="5" t="s">
        <v>74</v>
      </c>
      <c r="C14" s="6">
        <v>43714</v>
      </c>
      <c r="D14" s="7">
        <v>163</v>
      </c>
      <c r="E14" s="8" t="s">
        <v>49</v>
      </c>
      <c r="F14" s="7" t="s">
        <v>80</v>
      </c>
      <c r="G14" s="10" t="s">
        <v>81</v>
      </c>
      <c r="H14" s="7" t="str">
        <f>"000012"</f>
        <v>000012</v>
      </c>
      <c r="I14" s="6">
        <v>42111</v>
      </c>
      <c r="J14" s="7" t="str">
        <f>"000115"</f>
        <v>000115</v>
      </c>
      <c r="K14" s="6">
        <v>42443</v>
      </c>
      <c r="L14" s="7" t="str">
        <f>"000287"</f>
        <v>000287</v>
      </c>
      <c r="M14" s="6">
        <v>42443</v>
      </c>
      <c r="N14" s="7">
        <v>15</v>
      </c>
      <c r="O14" s="7" t="str">
        <f>"004338"</f>
        <v>004338</v>
      </c>
      <c r="P14" s="6">
        <v>43683</v>
      </c>
      <c r="Q14" s="11">
        <v>15.81</v>
      </c>
      <c r="R14" s="11">
        <v>2.0870000000000002</v>
      </c>
      <c r="S14" s="11">
        <v>13.723000000000001</v>
      </c>
      <c r="T14" s="7">
        <v>174</v>
      </c>
      <c r="U14" s="6">
        <v>43714</v>
      </c>
      <c r="V14" s="7">
        <v>9845643063</v>
      </c>
      <c r="W14" s="10" t="s">
        <v>82</v>
      </c>
      <c r="X14" s="7" t="s">
        <v>30</v>
      </c>
      <c r="Y14" s="10" t="s">
        <v>31</v>
      </c>
      <c r="Z14" s="7" t="s">
        <v>47</v>
      </c>
      <c r="AA14" s="10" t="s">
        <v>48</v>
      </c>
      <c r="AB14" s="11">
        <f t="shared" si="1"/>
        <v>0.15810000000000002</v>
      </c>
    </row>
    <row r="15" spans="1:28" x14ac:dyDescent="0.35">
      <c r="A15" s="4">
        <v>5116</v>
      </c>
      <c r="B15" s="5" t="s">
        <v>74</v>
      </c>
      <c r="C15" s="6">
        <v>43738</v>
      </c>
      <c r="D15" s="7">
        <v>163</v>
      </c>
      <c r="E15" s="8" t="s">
        <v>49</v>
      </c>
      <c r="F15" s="7" t="s">
        <v>83</v>
      </c>
      <c r="G15" s="10" t="s">
        <v>84</v>
      </c>
      <c r="H15" s="7" t="str">
        <f>"000022"</f>
        <v>000022</v>
      </c>
      <c r="I15" s="6">
        <v>43641</v>
      </c>
      <c r="J15" s="7" t="str">
        <f>"000032"</f>
        <v>000032</v>
      </c>
      <c r="K15" s="6">
        <v>43707</v>
      </c>
      <c r="L15" s="7" t="str">
        <f>"000033"</f>
        <v>000033</v>
      </c>
      <c r="M15" s="6">
        <v>43708</v>
      </c>
      <c r="N15" s="7">
        <v>19</v>
      </c>
      <c r="O15" s="7" t="str">
        <f>"005366"</f>
        <v>005366</v>
      </c>
      <c r="P15" s="6">
        <v>43729</v>
      </c>
      <c r="Q15" s="11">
        <v>13.69872</v>
      </c>
      <c r="R15" s="11">
        <v>0.64370000000000005</v>
      </c>
      <c r="S15" s="11">
        <v>13.055020000000001</v>
      </c>
      <c r="T15" s="7">
        <v>207</v>
      </c>
      <c r="U15" s="6">
        <v>43738</v>
      </c>
      <c r="V15" s="7">
        <v>9880803637</v>
      </c>
      <c r="W15" s="10" t="s">
        <v>85</v>
      </c>
      <c r="X15" s="7" t="s">
        <v>86</v>
      </c>
      <c r="Y15" s="10" t="s">
        <v>87</v>
      </c>
      <c r="Z15" s="7" t="s">
        <v>47</v>
      </c>
      <c r="AA15" s="10" t="s">
        <v>48</v>
      </c>
      <c r="AB15" s="11">
        <f t="shared" si="1"/>
        <v>0.1369872</v>
      </c>
    </row>
    <row r="16" spans="1:28" x14ac:dyDescent="0.35">
      <c r="A16" s="4">
        <v>5117</v>
      </c>
      <c r="B16" s="5" t="s">
        <v>88</v>
      </c>
      <c r="C16" s="6">
        <v>43763</v>
      </c>
      <c r="D16" s="4">
        <v>163</v>
      </c>
      <c r="E16" s="8" t="s">
        <v>49</v>
      </c>
      <c r="F16" s="7" t="s">
        <v>89</v>
      </c>
      <c r="G16" s="8" t="s">
        <v>90</v>
      </c>
      <c r="H16" s="7" t="str">
        <f>"000018"</f>
        <v>000018</v>
      </c>
      <c r="I16" s="6">
        <v>43635</v>
      </c>
      <c r="J16" s="7" t="str">
        <f>"000040"</f>
        <v>000040</v>
      </c>
      <c r="K16" s="6">
        <v>43732</v>
      </c>
      <c r="L16" s="7" t="str">
        <f>"000039"</f>
        <v>000039</v>
      </c>
      <c r="M16" s="6">
        <v>43735</v>
      </c>
      <c r="N16" s="7">
        <v>18</v>
      </c>
      <c r="O16" s="7" t="str">
        <f>"005925"</f>
        <v>005925</v>
      </c>
      <c r="P16" s="6">
        <v>43763</v>
      </c>
      <c r="Q16" s="9">
        <v>42.637999999999998</v>
      </c>
      <c r="R16" s="9">
        <v>17.638000000000002</v>
      </c>
      <c r="S16" s="9">
        <v>25</v>
      </c>
      <c r="T16" s="7">
        <v>13</v>
      </c>
      <c r="U16" s="6">
        <v>43763</v>
      </c>
      <c r="V16" s="7">
        <v>9341224673</v>
      </c>
      <c r="W16" s="8" t="s">
        <v>91</v>
      </c>
      <c r="X16" s="7" t="s">
        <v>92</v>
      </c>
      <c r="Y16" s="8" t="s">
        <v>93</v>
      </c>
      <c r="Z16" s="7" t="s">
        <v>47</v>
      </c>
      <c r="AA16" s="8" t="s">
        <v>48</v>
      </c>
      <c r="AB16" s="9">
        <v>0.42637999999999998</v>
      </c>
    </row>
    <row r="17" spans="1:28" x14ac:dyDescent="0.35">
      <c r="A17" s="4">
        <v>5118</v>
      </c>
      <c r="B17" s="5" t="s">
        <v>94</v>
      </c>
      <c r="C17" s="6">
        <v>43790</v>
      </c>
      <c r="D17" s="4">
        <v>163</v>
      </c>
      <c r="E17" s="8" t="s">
        <v>49</v>
      </c>
      <c r="F17" s="7" t="s">
        <v>95</v>
      </c>
      <c r="G17" s="8" t="s">
        <v>96</v>
      </c>
      <c r="H17" s="7" t="str">
        <f>"000014"</f>
        <v>000014</v>
      </c>
      <c r="I17" s="6">
        <v>43612</v>
      </c>
      <c r="J17" s="7" t="str">
        <f>"000033"</f>
        <v>000033</v>
      </c>
      <c r="K17" s="6">
        <v>43721</v>
      </c>
      <c r="L17" s="7" t="str">
        <f>"000038"</f>
        <v>000038</v>
      </c>
      <c r="M17" s="6">
        <v>43734</v>
      </c>
      <c r="N17" s="7">
        <v>19</v>
      </c>
      <c r="O17" s="7" t="str">
        <f>"006198"</f>
        <v>006198</v>
      </c>
      <c r="P17" s="6">
        <v>43781</v>
      </c>
      <c r="Q17" s="9">
        <v>20.068159999999999</v>
      </c>
      <c r="R17" s="9">
        <v>1.8152999999999999</v>
      </c>
      <c r="S17" s="9">
        <v>18.252859999999998</v>
      </c>
      <c r="T17" s="7">
        <v>13</v>
      </c>
      <c r="U17" s="6">
        <v>43790</v>
      </c>
      <c r="V17" s="7">
        <v>9880803637</v>
      </c>
      <c r="W17" s="8" t="s">
        <v>97</v>
      </c>
      <c r="X17" s="7" t="s">
        <v>98</v>
      </c>
      <c r="Y17" s="8" t="s">
        <v>99</v>
      </c>
      <c r="Z17" s="7" t="s">
        <v>47</v>
      </c>
      <c r="AA17" s="8" t="s">
        <v>48</v>
      </c>
      <c r="AB17" s="9">
        <v>0.20068159999999999</v>
      </c>
    </row>
    <row r="18" spans="1:28" x14ac:dyDescent="0.35">
      <c r="A18" s="4">
        <v>5119</v>
      </c>
      <c r="B18" s="5" t="s">
        <v>94</v>
      </c>
      <c r="C18" s="6">
        <v>43795</v>
      </c>
      <c r="D18" s="4">
        <v>163</v>
      </c>
      <c r="E18" s="8" t="s">
        <v>49</v>
      </c>
      <c r="F18" s="7" t="s">
        <v>100</v>
      </c>
      <c r="G18" s="8" t="s">
        <v>101</v>
      </c>
      <c r="H18" s="7" t="str">
        <f>"000050"</f>
        <v>000050</v>
      </c>
      <c r="I18" s="6">
        <v>43164</v>
      </c>
      <c r="J18" s="7" t="str">
        <f>"000007"</f>
        <v>000007</v>
      </c>
      <c r="K18" s="6">
        <v>43230</v>
      </c>
      <c r="L18" s="7" t="str">
        <f>"000012"</f>
        <v>000012</v>
      </c>
      <c r="M18" s="6">
        <v>43238</v>
      </c>
      <c r="N18" s="7">
        <v>18</v>
      </c>
      <c r="O18" s="7" t="str">
        <f>"006391"</f>
        <v>006391</v>
      </c>
      <c r="P18" s="6">
        <v>43794</v>
      </c>
      <c r="Q18" s="9">
        <v>17.114999999999998</v>
      </c>
      <c r="R18" s="9">
        <v>0.98199999999999998</v>
      </c>
      <c r="S18" s="9">
        <v>16.132999999999999</v>
      </c>
      <c r="T18" s="7">
        <v>13</v>
      </c>
      <c r="U18" s="6">
        <v>43795</v>
      </c>
      <c r="V18" s="7">
        <v>9448090581</v>
      </c>
      <c r="W18" s="8" t="s">
        <v>102</v>
      </c>
      <c r="X18" s="7" t="s">
        <v>103</v>
      </c>
      <c r="Y18" s="8" t="s">
        <v>104</v>
      </c>
      <c r="Z18" s="7" t="s">
        <v>47</v>
      </c>
      <c r="AA18" s="8" t="s">
        <v>48</v>
      </c>
      <c r="AB18" s="9">
        <v>0.17115</v>
      </c>
    </row>
    <row r="19" spans="1:28" x14ac:dyDescent="0.35">
      <c r="A19" s="4">
        <v>5120</v>
      </c>
      <c r="B19" s="5" t="s">
        <v>94</v>
      </c>
      <c r="C19" s="6">
        <v>43795</v>
      </c>
      <c r="D19" s="4">
        <v>163</v>
      </c>
      <c r="E19" s="8" t="s">
        <v>49</v>
      </c>
      <c r="F19" s="7" t="s">
        <v>105</v>
      </c>
      <c r="G19" s="8" t="s">
        <v>106</v>
      </c>
      <c r="H19" s="7" t="str">
        <f>"000053"</f>
        <v>000053</v>
      </c>
      <c r="I19" s="6">
        <v>43164</v>
      </c>
      <c r="J19" s="7" t="str">
        <f>"000006"</f>
        <v>000006</v>
      </c>
      <c r="K19" s="6">
        <v>43230</v>
      </c>
      <c r="L19" s="7" t="str">
        <f>"000013"</f>
        <v>000013</v>
      </c>
      <c r="M19" s="6">
        <v>43238</v>
      </c>
      <c r="N19" s="7">
        <v>18</v>
      </c>
      <c r="O19" s="7" t="str">
        <f>"006392"</f>
        <v>006392</v>
      </c>
      <c r="P19" s="6">
        <v>43794</v>
      </c>
      <c r="Q19" s="9">
        <v>22.54</v>
      </c>
      <c r="R19" s="9">
        <v>1.3053999999999999</v>
      </c>
      <c r="S19" s="9">
        <v>21.2346</v>
      </c>
      <c r="T19" s="7">
        <v>13</v>
      </c>
      <c r="U19" s="6">
        <v>43795</v>
      </c>
      <c r="V19" s="7">
        <v>9980818728</v>
      </c>
      <c r="W19" s="8" t="s">
        <v>107</v>
      </c>
      <c r="X19" s="7" t="s">
        <v>103</v>
      </c>
      <c r="Y19" s="8" t="s">
        <v>104</v>
      </c>
      <c r="Z19" s="7" t="s">
        <v>47</v>
      </c>
      <c r="AA19" s="8" t="s">
        <v>48</v>
      </c>
      <c r="AB19" s="9">
        <v>0.22539999999999999</v>
      </c>
    </row>
    <row r="20" spans="1:28" x14ac:dyDescent="0.35">
      <c r="A20" s="4">
        <v>5121</v>
      </c>
      <c r="B20" s="5" t="s">
        <v>94</v>
      </c>
      <c r="C20" s="6">
        <v>43795</v>
      </c>
      <c r="D20" s="4">
        <v>163</v>
      </c>
      <c r="E20" s="8" t="s">
        <v>49</v>
      </c>
      <c r="F20" s="7" t="s">
        <v>108</v>
      </c>
      <c r="G20" s="8" t="s">
        <v>109</v>
      </c>
      <c r="H20" s="7" t="str">
        <f>"000051"</f>
        <v>000051</v>
      </c>
      <c r="I20" s="6">
        <v>43164</v>
      </c>
      <c r="J20" s="7" t="str">
        <f>"000005"</f>
        <v>000005</v>
      </c>
      <c r="K20" s="6">
        <v>43230</v>
      </c>
      <c r="L20" s="7" t="str">
        <f>"000014"</f>
        <v>000014</v>
      </c>
      <c r="M20" s="6">
        <v>43238</v>
      </c>
      <c r="N20" s="7">
        <v>18</v>
      </c>
      <c r="O20" s="7" t="str">
        <f>"006393"</f>
        <v>006393</v>
      </c>
      <c r="P20" s="6">
        <v>43794</v>
      </c>
      <c r="Q20" s="9">
        <v>22.72</v>
      </c>
      <c r="R20" s="9">
        <v>1.2914000000000001</v>
      </c>
      <c r="S20" s="9">
        <v>21.428599999999999</v>
      </c>
      <c r="T20" s="7">
        <v>13</v>
      </c>
      <c r="U20" s="6">
        <v>43795</v>
      </c>
      <c r="V20" s="7">
        <v>9448090581</v>
      </c>
      <c r="W20" s="8" t="s">
        <v>102</v>
      </c>
      <c r="X20" s="7" t="s">
        <v>103</v>
      </c>
      <c r="Y20" s="8" t="s">
        <v>104</v>
      </c>
      <c r="Z20" s="7" t="s">
        <v>47</v>
      </c>
      <c r="AA20" s="8" t="s">
        <v>48</v>
      </c>
      <c r="AB20" s="9">
        <v>0.22719999999999999</v>
      </c>
    </row>
    <row r="21" spans="1:28" x14ac:dyDescent="0.35">
      <c r="A21" s="4">
        <v>5122</v>
      </c>
      <c r="B21" s="5" t="s">
        <v>110</v>
      </c>
      <c r="C21" s="6">
        <v>43805</v>
      </c>
      <c r="D21" s="4">
        <v>163</v>
      </c>
      <c r="E21" s="8" t="s">
        <v>49</v>
      </c>
      <c r="F21" s="7" t="s">
        <v>50</v>
      </c>
      <c r="G21" s="8" t="s">
        <v>51</v>
      </c>
      <c r="H21" s="7" t="str">
        <f>"000008"</f>
        <v>000008</v>
      </c>
      <c r="I21" s="6">
        <v>42931</v>
      </c>
      <c r="J21" s="7" t="str">
        <f>"000212"</f>
        <v>000212</v>
      </c>
      <c r="K21" s="6">
        <v>43788</v>
      </c>
      <c r="L21" s="7" t="str">
        <f>"000212"</f>
        <v>000212</v>
      </c>
      <c r="M21" s="6">
        <v>43789</v>
      </c>
      <c r="N21" s="7">
        <v>16</v>
      </c>
      <c r="O21" s="7" t="str">
        <f>"006597"</f>
        <v>006597</v>
      </c>
      <c r="P21" s="6">
        <v>43803</v>
      </c>
      <c r="Q21" s="9">
        <v>2.3928400000000001</v>
      </c>
      <c r="R21" s="9">
        <v>0.21876000000000001</v>
      </c>
      <c r="S21" s="9">
        <v>2.17408</v>
      </c>
      <c r="T21" s="7">
        <v>13</v>
      </c>
      <c r="U21" s="6">
        <v>43805</v>
      </c>
      <c r="V21" s="7">
        <v>0</v>
      </c>
      <c r="W21" s="8" t="s">
        <v>45</v>
      </c>
      <c r="X21" s="7" t="s">
        <v>34</v>
      </c>
      <c r="Y21" s="8" t="s">
        <v>33</v>
      </c>
      <c r="Z21" s="7" t="s">
        <v>41</v>
      </c>
      <c r="AA21" s="8" t="s">
        <v>42</v>
      </c>
      <c r="AB21" s="9">
        <v>2.3928400000000002E-2</v>
      </c>
    </row>
    <row r="22" spans="1:28" x14ac:dyDescent="0.35">
      <c r="A22" s="4">
        <v>5123</v>
      </c>
      <c r="B22" s="5" t="s">
        <v>110</v>
      </c>
      <c r="C22" s="6">
        <v>43816</v>
      </c>
      <c r="D22" s="4">
        <v>163</v>
      </c>
      <c r="E22" s="8" t="s">
        <v>49</v>
      </c>
      <c r="F22" s="7" t="s">
        <v>111</v>
      </c>
      <c r="G22" s="8" t="s">
        <v>112</v>
      </c>
      <c r="H22" s="7" t="str">
        <f>"000124"</f>
        <v>000124</v>
      </c>
      <c r="I22" s="6">
        <v>43530</v>
      </c>
      <c r="J22" s="7" t="str">
        <f>"000042"</f>
        <v>000042</v>
      </c>
      <c r="K22" s="6">
        <v>43741</v>
      </c>
      <c r="L22" s="7" t="str">
        <f>"000042"</f>
        <v>000042</v>
      </c>
      <c r="M22" s="6">
        <v>43747</v>
      </c>
      <c r="N22" s="7">
        <v>19</v>
      </c>
      <c r="O22" s="7" t="str">
        <f>"006770"</f>
        <v>006770</v>
      </c>
      <c r="P22" s="6">
        <v>43811</v>
      </c>
      <c r="Q22" s="9">
        <v>7.1007999999999996</v>
      </c>
      <c r="R22" s="9">
        <v>0.35499999999999998</v>
      </c>
      <c r="S22" s="9">
        <v>6.7458</v>
      </c>
      <c r="T22" s="7">
        <v>13</v>
      </c>
      <c r="U22" s="6">
        <v>43816</v>
      </c>
      <c r="V22" s="7">
        <v>9964250133</v>
      </c>
      <c r="W22" s="8" t="s">
        <v>113</v>
      </c>
      <c r="X22" s="7" t="s">
        <v>114</v>
      </c>
      <c r="Y22" s="8" t="s">
        <v>115</v>
      </c>
      <c r="Z22" s="7" t="s">
        <v>47</v>
      </c>
      <c r="AA22" s="8" t="s">
        <v>48</v>
      </c>
      <c r="AB22" s="9">
        <v>7.1008000000000002E-2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2020-01-30T07:00:12Z</dcterms:modified>
</cp:coreProperties>
</file>