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 i="1" l="1"/>
  <c r="L29" i="1"/>
  <c r="J29" i="1"/>
  <c r="H29" i="1"/>
  <c r="O28" i="1"/>
  <c r="L28" i="1"/>
  <c r="J28" i="1"/>
  <c r="H28" i="1"/>
  <c r="O27" i="1"/>
  <c r="L27" i="1"/>
  <c r="J27" i="1"/>
  <c r="H27" i="1"/>
  <c r="O26" i="1"/>
  <c r="L26" i="1"/>
  <c r="J26" i="1"/>
  <c r="H26"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O14" i="1"/>
  <c r="L14" i="1"/>
  <c r="J14" i="1"/>
  <c r="H14" i="1"/>
  <c r="O13" i="1"/>
  <c r="L13" i="1"/>
  <c r="J13" i="1"/>
  <c r="H13"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<sst xmlns="http://schemas.openxmlformats.org/spreadsheetml/2006/main" count="280" uniqueCount="127">
  <si>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</si>
  <si>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</si>
  <si>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</si>
  <si>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</si>
  <si>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</si>
  <si>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</si>
  <si>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</si>
  <si>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</si>
  <si>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</si>
  <si>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</si>
  <si>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</si>
  <si>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</si>
  <si>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</si>
  <si>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</si>
  <si>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</si>
  <si>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</si>
  <si>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</si>
  <si>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</si>
  <si>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</si>
  <si>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</si>
  <si>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</si>
  <si>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</si>
  <si>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</si>
  <si>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</si>
  <si>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</si>
  <si>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</si>
  <si>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</si>
  <si>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</si>
  <si>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</si>
  <si>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</si>
  <si>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</si>
  <si>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</si>
  <si>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</si>
  <si>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</si>
  <si>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</si>
  <si>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P3158</t>
  </si>
  <si>
    <t>SIP Infrastructure Project works</t>
  </si>
  <si>
    <t>ddo258</t>
  </si>
  <si>
    <t xml:space="preserve"> Executive Engineer Electrical South Zone</t>
  </si>
  <si>
    <t>P3173</t>
  </si>
  <si>
    <t>Special Development works in ward No.124, 185, 98, 188, 10, 14, 16, 30, 28, 37, 42, 130, 159, 65, 66, 73, 79, 80, 90, 95, 94, 89, 108, 111, 115, 97, 105, 131, 133, 119, 125, 137, 143, 124, 158, 138, 83, 166, 182, 129, 165, 161, 04, 88, 27, 31, 32, 52, 44, 26, 07, 183, 178, 187 (Rs.100 lakhs per ward)</t>
  </si>
  <si>
    <t>M/S Venkateshwara Electricals</t>
  </si>
  <si>
    <t>ddo269</t>
  </si>
  <si>
    <t xml:space="preserve"> Assistant Executive Engineer Padmanabha Nagar South Zone</t>
  </si>
  <si>
    <t>Ganesh Mandir Ward</t>
  </si>
  <si>
    <t>165-16-000001</t>
  </si>
  <si>
    <t>Operation and Maintenance of Street Lighting System in Ward No.165 Package S-5 of South Zone</t>
  </si>
  <si>
    <t>165-16-000002</t>
  </si>
  <si>
    <t>Maintanance of Drains and Roads in Ward Jurisdiction in Ward No.165</t>
  </si>
  <si>
    <t>V. Dhananjaya</t>
  </si>
  <si>
    <t>ddo490</t>
  </si>
  <si>
    <t xml:space="preserve"> Assistant Executive Engineer Banashankari South Zone</t>
  </si>
  <si>
    <t>165-17-000031</t>
  </si>
  <si>
    <t>Supplying and installation testing and commissioning of Roof top solar system to ward office in ward no 165</t>
  </si>
  <si>
    <t>M/S Purushottam Naidu</t>
  </si>
  <si>
    <t>165-14-000014</t>
  </si>
  <si>
    <t>Providing cement concrete road to 8th cross CT Bed (SWD parallel road) from CH.550.00mtr to 910.00 mtr BSK 2nd stage surrounding in Ward NO 165</t>
  </si>
  <si>
    <t>Technical Manager (3), KRIDL</t>
  </si>
  <si>
    <t>P2434</t>
  </si>
  <si>
    <t>Development works for Bangalore City</t>
  </si>
  <si>
    <t>165-17-000027</t>
  </si>
  <si>
    <t>Improvements to drains at 24th main from 22nd cross to 13th cross and 17th cross Balance portion, Raghavendra mutt surroundings 2nd stage BSK in Ward NO 165</t>
  </si>
  <si>
    <t>N VENKATESH</t>
  </si>
  <si>
    <t>165-17-000025</t>
  </si>
  <si>
    <t>Improvements to Drains at 25th cross and 26th cross from (27th main to 30th main) and 29th cross from (27th main to 25th main) of BSK 2nd stage in Ward No.165</t>
  </si>
  <si>
    <t>M/s. Sonu Engineers, Prop. Sri. K.C. Sreedhar</t>
  </si>
  <si>
    <t>165-17-000020</t>
  </si>
  <si>
    <t>Improvements to Drains at 23rd cross from 23rd main to 30th main of BSK 2nd stage in Ward No.165</t>
  </si>
  <si>
    <t>165-17-000019</t>
  </si>
  <si>
    <t>Improvements to Drains at 22nd A cross from 23rd main to 30th main of BSK 2nd stage in Ward No.165</t>
  </si>
  <si>
    <t>165-17-000044</t>
  </si>
  <si>
    <t>Consultancy services for preparation of DPR for the work of Improvements to drain footpath and asphalting to selected Arterial, sub arterial roads and other connecting roads in south zone 2016-17 package no 14</t>
  </si>
  <si>
    <t>B M RANGEGOWDA</t>
  </si>
  <si>
    <t>July</t>
  </si>
  <si>
    <t>165-17-000007</t>
  </si>
  <si>
    <t xml:space="preserve">Desilting and Imporovevments to Storm Water drain near fire station Banashankari 2nd stage in Ganesh Mandira ward 165 </t>
  </si>
  <si>
    <t>Shiprama Consulting Engineers private limited</t>
  </si>
  <si>
    <t>P0541</t>
  </si>
  <si>
    <t>Emergency Reserve Fund</t>
  </si>
  <si>
    <t>ddo313</t>
  </si>
  <si>
    <t xml:space="preserve"> Chief Engineer SWD Central Zone</t>
  </si>
  <si>
    <t>165-19-000037</t>
  </si>
  <si>
    <t>Improvements of Roads and drains in ward no 165</t>
  </si>
  <si>
    <t>Technical Manager (3), Karnataka Rural Infrastructure Development Limited (KRIDL)</t>
  </si>
  <si>
    <t>P3111</t>
  </si>
  <si>
    <t>State Finance Commission Untied Grant Works</t>
  </si>
  <si>
    <t>165-17-000029</t>
  </si>
  <si>
    <t>Providing and Repairs to concrete roads (bad reaches) main road and cross road in Lakshmanappa garden BSK 3rd stage in ward no 165</t>
  </si>
  <si>
    <t>August</t>
  </si>
  <si>
    <t>165-17-000026</t>
  </si>
  <si>
    <t>Improvements to drain at 18th main from 22nd A cross to 20th cross BSK 2nd stage in Ward No 165</t>
  </si>
  <si>
    <t>K C MANJUNATH</t>
  </si>
  <si>
    <t>September</t>
  </si>
  <si>
    <t>165-18-000035</t>
  </si>
  <si>
    <t>Emergency works for Filling Pot holes and providing patch works in Ward Jurisdiction in Ward No.165</t>
  </si>
  <si>
    <t>J NAVEEN</t>
  </si>
  <si>
    <t>165-18-000039</t>
  </si>
  <si>
    <t>Improvements and Development of Dhanavanthari park in 22nd main Banashankari 2nd stage in ward no 165</t>
  </si>
  <si>
    <t>KRIDL</t>
  </si>
  <si>
    <t>P0190</t>
  </si>
  <si>
    <t>Works sanctioned by Hon Mayor</t>
  </si>
  <si>
    <t>ddo422</t>
  </si>
  <si>
    <t xml:space="preserve"> Executive Engineer Project - South Zone</t>
  </si>
  <si>
    <t>165-18-000003</t>
  </si>
  <si>
    <t>Beautification of Brundavana park on North East side in BSK 2nd stage Ganesh Mandir ward no 165</t>
  </si>
  <si>
    <t>P2178</t>
  </si>
  <si>
    <t>Works sanctioned by Dy. Mayor</t>
  </si>
  <si>
    <t>165-18-000023</t>
  </si>
  <si>
    <t>Development works in Padmanabhanagara Assembly Constituency (Asphalting to 30th main road 13th cross road 21st main road 22nd cross road near BDA Complex surrounding in ward no 165 Ganesh Mandir)</t>
  </si>
  <si>
    <t>HardiK Gowda</t>
  </si>
  <si>
    <t>P3106</t>
  </si>
  <si>
    <t>Nagarothana Works</t>
  </si>
  <si>
    <t>ddo316</t>
  </si>
  <si>
    <t xml:space="preserve"> Executive Engineer Major Road South Central Zone</t>
  </si>
  <si>
    <t>October</t>
  </si>
  <si>
    <t>165-19-000017</t>
  </si>
  <si>
    <t>Development works in Banagiri Ganesh Temple Park in ward no 165</t>
  </si>
  <si>
    <t>165-17-000032</t>
  </si>
  <si>
    <t>Development of Ward Office back park and Brundavana Park in ward no 165</t>
  </si>
  <si>
    <t>165-18-000020</t>
  </si>
  <si>
    <t>Providing LED Street lights Fittings to Banashankari 3rd stage Surrounding area in ward no 165</t>
  </si>
  <si>
    <t>Executive Engineer-3 (Karnataka Rural Infrastructure Development Ltd)</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</si>
  <si>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</si>
  <si>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</si>
  <si>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165-18-000019</t>
  </si>
  <si>
    <t>Providing LED Street lights Fittings to Banashankari 2nd stage Surrounding area in ward no 165</t>
  </si>
  <si>
    <t>Executive Engineer -3, KRIDL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</si>
</sst>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tabSelected="1" workbookViewId="0">
      <selection activeCell="A2" sqref="A2:XFD29"/>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5141</v>
      </c>
      <c r="B2" s="5" t="s">
        <v>28</v>
      </c>
      <c r="C2" s="6">
        <v>43567</v>
      </c>
      <c r="D2" s="7">
        <v>165</v>
      </c>
      <c r="E2" s="8" t="s">
        <v>44</v>
      </c>
      <c r="F2" s="7" t="s">
        <v>45</v>
      </c>
      <c r="G2" s="8" t="s">
        <v>46</v>
      </c>
      <c r="H2" s="7" t="str">
        <f>"000032"</f>
        <v>000032</v>
      </c>
      <c r="I2" s="6">
        <v>42934</v>
      </c>
      <c r="J2" s="7" t="str">
        <f>"000001"</f>
        <v>000001</v>
      </c>
      <c r="K2" s="6">
        <v>43577</v>
      </c>
      <c r="L2" s="7" t="str">
        <f>"000001"</f>
        <v>000001</v>
      </c>
      <c r="M2" s="6">
        <v>43577</v>
      </c>
      <c r="N2" s="7">
        <v>16</v>
      </c>
      <c r="O2" s="7" t="str">
        <f>""</f>
        <v/>
      </c>
      <c r="P2" s="6"/>
      <c r="Q2" s="9">
        <v>7.7585899999999999</v>
      </c>
      <c r="R2" s="9">
        <v>0.60087000000000002</v>
      </c>
      <c r="S2" s="9">
        <v>7.1577200000000003</v>
      </c>
      <c r="T2" s="7">
        <v>17</v>
      </c>
      <c r="U2" s="6">
        <v>43567</v>
      </c>
      <c r="V2" s="7">
        <v>0</v>
      </c>
      <c r="W2" s="8" t="s">
        <v>41</v>
      </c>
      <c r="X2" s="7" t="s">
        <v>34</v>
      </c>
      <c r="Y2" s="8" t="s">
        <v>33</v>
      </c>
      <c r="Z2" s="7" t="s">
        <v>37</v>
      </c>
      <c r="AA2" s="8" t="s">
        <v>38</v>
      </c>
      <c r="AB2" s="9">
        <f t="shared" ref="AB2:AB11" si="0">Q2/100</f>
        <v>7.7585899999999999E-2</v>
      </c>
    </row>
    <row r="3" spans="1:28" x14ac:dyDescent="0.35">
      <c r="A3" s="4">
        <v>5142</v>
      </c>
      <c r="B3" s="5" t="s">
        <v>28</v>
      </c>
      <c r="C3" s="6">
        <v>43575</v>
      </c>
      <c r="D3" s="7">
        <v>165</v>
      </c>
      <c r="E3" s="8" t="s">
        <v>44</v>
      </c>
      <c r="F3" s="7" t="s">
        <v>45</v>
      </c>
      <c r="G3" s="8" t="s">
        <v>46</v>
      </c>
      <c r="H3" s="7" t="str">
        <f>"000032"</f>
        <v>000032</v>
      </c>
      <c r="I3" s="6">
        <v>42934</v>
      </c>
      <c r="J3" s="7" t="str">
        <f>"000001"</f>
        <v>000001</v>
      </c>
      <c r="K3" s="6">
        <v>43577</v>
      </c>
      <c r="L3" s="7" t="str">
        <f>"000001"</f>
        <v>000001</v>
      </c>
      <c r="M3" s="6">
        <v>43577</v>
      </c>
      <c r="N3" s="7">
        <v>16</v>
      </c>
      <c r="O3" s="7" t="str">
        <f>""</f>
        <v/>
      </c>
      <c r="P3" s="6"/>
      <c r="Q3" s="9">
        <v>7.10867</v>
      </c>
      <c r="R3" s="9">
        <v>0.54947999999999997</v>
      </c>
      <c r="S3" s="9">
        <v>6.5591900000000001</v>
      </c>
      <c r="T3" s="7">
        <v>20</v>
      </c>
      <c r="U3" s="6">
        <v>43575</v>
      </c>
      <c r="V3" s="7">
        <v>0</v>
      </c>
      <c r="W3" s="8" t="s">
        <v>41</v>
      </c>
      <c r="X3" s="7" t="s">
        <v>34</v>
      </c>
      <c r="Y3" s="8" t="s">
        <v>33</v>
      </c>
      <c r="Z3" s="7" t="s">
        <v>37</v>
      </c>
      <c r="AA3" s="8" t="s">
        <v>38</v>
      </c>
      <c r="AB3" s="9">
        <f t="shared" si="0"/>
        <v>7.1086700000000003E-2</v>
      </c>
    </row>
    <row r="4" spans="1:28" x14ac:dyDescent="0.35">
      <c r="A4" s="4">
        <v>5143</v>
      </c>
      <c r="B4" s="5" t="s">
        <v>28</v>
      </c>
      <c r="C4" s="6">
        <v>43575</v>
      </c>
      <c r="D4" s="7">
        <v>165</v>
      </c>
      <c r="E4" s="8" t="s">
        <v>44</v>
      </c>
      <c r="F4" s="7" t="s">
        <v>47</v>
      </c>
      <c r="G4" s="8" t="s">
        <v>48</v>
      </c>
      <c r="H4" s="7" t="str">
        <f>"000065"</f>
        <v>000065</v>
      </c>
      <c r="I4" s="6">
        <v>42404</v>
      </c>
      <c r="J4" s="7" t="str">
        <f>"000005"</f>
        <v>000005</v>
      </c>
      <c r="K4" s="6">
        <v>42971</v>
      </c>
      <c r="L4" s="7" t="str">
        <f>"000010"</f>
        <v>000010</v>
      </c>
      <c r="M4" s="6">
        <v>42976</v>
      </c>
      <c r="N4" s="7">
        <v>16</v>
      </c>
      <c r="O4" s="7" t="str">
        <f>"000487"</f>
        <v>000487</v>
      </c>
      <c r="P4" s="6">
        <v>43567</v>
      </c>
      <c r="Q4" s="9">
        <v>5.0688000000000004</v>
      </c>
      <c r="R4" s="9">
        <v>0.4728</v>
      </c>
      <c r="S4" s="9">
        <v>4.5960000000000001</v>
      </c>
      <c r="T4" s="7">
        <v>21</v>
      </c>
      <c r="U4" s="6">
        <v>43575</v>
      </c>
      <c r="V4" s="7">
        <v>9019392999</v>
      </c>
      <c r="W4" s="8" t="s">
        <v>49</v>
      </c>
      <c r="X4" s="7" t="s">
        <v>30</v>
      </c>
      <c r="Y4" s="8" t="s">
        <v>31</v>
      </c>
      <c r="Z4" s="7" t="s">
        <v>50</v>
      </c>
      <c r="AA4" s="8" t="s">
        <v>51</v>
      </c>
      <c r="AB4" s="9">
        <f t="shared" si="0"/>
        <v>5.0688000000000004E-2</v>
      </c>
    </row>
    <row r="5" spans="1:28" x14ac:dyDescent="0.35">
      <c r="A5" s="4">
        <v>5144</v>
      </c>
      <c r="B5" s="5" t="s">
        <v>28</v>
      </c>
      <c r="C5" s="6">
        <v>43580</v>
      </c>
      <c r="D5" s="7">
        <v>165</v>
      </c>
      <c r="E5" s="8" t="s">
        <v>44</v>
      </c>
      <c r="F5" s="7" t="s">
        <v>52</v>
      </c>
      <c r="G5" s="8" t="s">
        <v>53</v>
      </c>
      <c r="H5" s="7" t="str">
        <f>"000121"</f>
        <v>000121</v>
      </c>
      <c r="I5" s="6">
        <v>43070</v>
      </c>
      <c r="J5" s="7" t="str">
        <f>"000001"</f>
        <v>000001</v>
      </c>
      <c r="K5" s="6">
        <v>43138</v>
      </c>
      <c r="L5" s="7" t="str">
        <f>"000104"</f>
        <v>000104</v>
      </c>
      <c r="M5" s="6">
        <v>43138</v>
      </c>
      <c r="N5" s="7">
        <v>17</v>
      </c>
      <c r="O5" s="7" t="str">
        <f>"000944"</f>
        <v>000944</v>
      </c>
      <c r="P5" s="6">
        <v>43579</v>
      </c>
      <c r="Q5" s="9">
        <v>26.83473</v>
      </c>
      <c r="R5" s="9">
        <v>1.36856</v>
      </c>
      <c r="S5" s="9">
        <v>25.466170000000002</v>
      </c>
      <c r="T5" s="7">
        <v>27</v>
      </c>
      <c r="U5" s="6">
        <v>43580</v>
      </c>
      <c r="V5" s="7">
        <v>9341213099</v>
      </c>
      <c r="W5" s="8" t="s">
        <v>54</v>
      </c>
      <c r="X5" s="7" t="s">
        <v>39</v>
      </c>
      <c r="Y5" s="8" t="s">
        <v>40</v>
      </c>
      <c r="Z5" s="7" t="s">
        <v>37</v>
      </c>
      <c r="AA5" s="8" t="s">
        <v>38</v>
      </c>
      <c r="AB5" s="9">
        <f t="shared" si="0"/>
        <v>0.26834730000000001</v>
      </c>
    </row>
    <row r="6" spans="1:28" x14ac:dyDescent="0.35">
      <c r="A6" s="4">
        <v>5145</v>
      </c>
      <c r="B6" s="5" t="s">
        <v>32</v>
      </c>
      <c r="C6" s="6">
        <v>43591</v>
      </c>
      <c r="D6" s="7">
        <v>165</v>
      </c>
      <c r="E6" s="8" t="s">
        <v>44</v>
      </c>
      <c r="F6" s="7" t="s">
        <v>55</v>
      </c>
      <c r="G6" s="8" t="s">
        <v>56</v>
      </c>
      <c r="H6" s="7" t="str">
        <f>"000225"</f>
        <v>000225</v>
      </c>
      <c r="I6" s="6">
        <v>41660</v>
      </c>
      <c r="J6" s="7" t="str">
        <f>"000003"</f>
        <v>000003</v>
      </c>
      <c r="K6" s="6">
        <v>42969</v>
      </c>
      <c r="L6" s="7" t="str">
        <f>"000005"</f>
        <v>000005</v>
      </c>
      <c r="M6" s="6">
        <v>42970</v>
      </c>
      <c r="N6" s="7">
        <v>14</v>
      </c>
      <c r="O6" s="7" t="str">
        <f>"001282"</f>
        <v>001282</v>
      </c>
      <c r="P6" s="6">
        <v>43587</v>
      </c>
      <c r="Q6" s="9">
        <v>48.551650000000002</v>
      </c>
      <c r="R6" s="9">
        <v>6.9856499999999997</v>
      </c>
      <c r="S6" s="9">
        <v>41.566000000000003</v>
      </c>
      <c r="T6" s="7">
        <v>37</v>
      </c>
      <c r="U6" s="6">
        <v>43591</v>
      </c>
      <c r="V6" s="7">
        <v>9986697126</v>
      </c>
      <c r="W6" s="8" t="s">
        <v>57</v>
      </c>
      <c r="X6" s="7" t="s">
        <v>58</v>
      </c>
      <c r="Y6" s="8" t="s">
        <v>59</v>
      </c>
      <c r="Z6" s="7" t="s">
        <v>50</v>
      </c>
      <c r="AA6" s="8" t="s">
        <v>51</v>
      </c>
      <c r="AB6" s="9">
        <f t="shared" si="0"/>
        <v>0.48551650000000002</v>
      </c>
    </row>
    <row r="7" spans="1:28" x14ac:dyDescent="0.35">
      <c r="A7" s="4">
        <v>5146</v>
      </c>
      <c r="B7" s="5" t="s">
        <v>32</v>
      </c>
      <c r="C7" s="6">
        <v>43602</v>
      </c>
      <c r="D7" s="7">
        <v>165</v>
      </c>
      <c r="E7" s="8" t="s">
        <v>44</v>
      </c>
      <c r="F7" s="7" t="s">
        <v>60</v>
      </c>
      <c r="G7" s="8" t="s">
        <v>61</v>
      </c>
      <c r="H7" s="7" t="str">
        <f>"000045"</f>
        <v>000045</v>
      </c>
      <c r="I7" s="6">
        <v>42885</v>
      </c>
      <c r="J7" s="7" t="str">
        <f>"000002"</f>
        <v>000002</v>
      </c>
      <c r="K7" s="6">
        <v>42968</v>
      </c>
      <c r="L7" s="7" t="str">
        <f>"000003"</f>
        <v>000003</v>
      </c>
      <c r="M7" s="6">
        <v>42969</v>
      </c>
      <c r="N7" s="7">
        <v>17</v>
      </c>
      <c r="O7" s="7" t="str">
        <f>"001489"</f>
        <v>001489</v>
      </c>
      <c r="P7" s="6">
        <v>43599</v>
      </c>
      <c r="Q7" s="9">
        <v>21.769100000000002</v>
      </c>
      <c r="R7" s="9">
        <v>2.5171000000000001</v>
      </c>
      <c r="S7" s="9">
        <v>19.251999999999999</v>
      </c>
      <c r="T7" s="7">
        <v>49</v>
      </c>
      <c r="U7" s="6">
        <v>43602</v>
      </c>
      <c r="V7" s="7">
        <v>9341225619</v>
      </c>
      <c r="W7" s="8" t="s">
        <v>62</v>
      </c>
      <c r="X7" s="7" t="s">
        <v>30</v>
      </c>
      <c r="Y7" s="8" t="s">
        <v>31</v>
      </c>
      <c r="Z7" s="7" t="s">
        <v>50</v>
      </c>
      <c r="AA7" s="8" t="s">
        <v>51</v>
      </c>
      <c r="AB7" s="9">
        <f t="shared" si="0"/>
        <v>0.21769100000000002</v>
      </c>
    </row>
    <row r="8" spans="1:28" x14ac:dyDescent="0.35">
      <c r="A8" s="4">
        <v>5147</v>
      </c>
      <c r="B8" s="5" t="s">
        <v>32</v>
      </c>
      <c r="C8" s="6">
        <v>43606</v>
      </c>
      <c r="D8" s="7">
        <v>165</v>
      </c>
      <c r="E8" s="8" t="s">
        <v>44</v>
      </c>
      <c r="F8" s="7" t="s">
        <v>45</v>
      </c>
      <c r="G8" s="8" t="s">
        <v>46</v>
      </c>
      <c r="H8" s="7" t="str">
        <f>"000032"</f>
        <v>000032</v>
      </c>
      <c r="I8" s="6">
        <v>42934</v>
      </c>
      <c r="J8" s="7" t="str">
        <f>"000001"</f>
        <v>000001</v>
      </c>
      <c r="K8" s="6">
        <v>43577</v>
      </c>
      <c r="L8" s="7" t="str">
        <f>"000001"</f>
        <v>000001</v>
      </c>
      <c r="M8" s="6">
        <v>43577</v>
      </c>
      <c r="N8" s="7">
        <v>16</v>
      </c>
      <c r="O8" s="7" t="str">
        <f>"001801"</f>
        <v>001801</v>
      </c>
      <c r="P8" s="6">
        <v>43605</v>
      </c>
      <c r="Q8" s="9">
        <v>4.2652000000000001</v>
      </c>
      <c r="R8" s="9">
        <v>0.33367999999999998</v>
      </c>
      <c r="S8" s="9">
        <v>3.9315199999999999</v>
      </c>
      <c r="T8" s="7">
        <v>55</v>
      </c>
      <c r="U8" s="6">
        <v>43606</v>
      </c>
      <c r="V8" s="7">
        <v>0</v>
      </c>
      <c r="W8" s="8" t="s">
        <v>41</v>
      </c>
      <c r="X8" s="7" t="s">
        <v>34</v>
      </c>
      <c r="Y8" s="8" t="s">
        <v>33</v>
      </c>
      <c r="Z8" s="7" t="s">
        <v>37</v>
      </c>
      <c r="AA8" s="8" t="s">
        <v>38</v>
      </c>
      <c r="AB8" s="9">
        <f t="shared" si="0"/>
        <v>4.2652000000000002E-2</v>
      </c>
    </row>
    <row r="9" spans="1:28" x14ac:dyDescent="0.35">
      <c r="A9" s="4">
        <v>5148</v>
      </c>
      <c r="B9" s="5" t="s">
        <v>32</v>
      </c>
      <c r="C9" s="6">
        <v>43609</v>
      </c>
      <c r="D9" s="7">
        <v>165</v>
      </c>
      <c r="E9" s="8" t="s">
        <v>44</v>
      </c>
      <c r="F9" s="7" t="s">
        <v>63</v>
      </c>
      <c r="G9" s="8" t="s">
        <v>64</v>
      </c>
      <c r="H9" s="7" t="str">
        <f>"000124"</f>
        <v>000124</v>
      </c>
      <c r="I9" s="6">
        <v>42825</v>
      </c>
      <c r="J9" s="7" t="str">
        <f>"000009"</f>
        <v>000009</v>
      </c>
      <c r="K9" s="6">
        <v>42996</v>
      </c>
      <c r="L9" s="7" t="str">
        <f>"000048"</f>
        <v>000048</v>
      </c>
      <c r="M9" s="6">
        <v>43039</v>
      </c>
      <c r="N9" s="7">
        <v>17</v>
      </c>
      <c r="O9" s="7" t="str">
        <f>"001945"</f>
        <v>001945</v>
      </c>
      <c r="P9" s="6">
        <v>43607</v>
      </c>
      <c r="Q9" s="9">
        <v>18.31193</v>
      </c>
      <c r="R9" s="9">
        <v>2.0129299999999999</v>
      </c>
      <c r="S9" s="9">
        <v>16.298999999999999</v>
      </c>
      <c r="T9" s="7">
        <v>57</v>
      </c>
      <c r="U9" s="6">
        <v>43609</v>
      </c>
      <c r="V9" s="7">
        <v>9901698462</v>
      </c>
      <c r="W9" s="8" t="s">
        <v>65</v>
      </c>
      <c r="X9" s="7" t="s">
        <v>30</v>
      </c>
      <c r="Y9" s="8" t="s">
        <v>31</v>
      </c>
      <c r="Z9" s="7" t="s">
        <v>50</v>
      </c>
      <c r="AA9" s="8" t="s">
        <v>51</v>
      </c>
      <c r="AB9" s="9">
        <f t="shared" si="0"/>
        <v>0.18311930000000001</v>
      </c>
    </row>
    <row r="10" spans="1:28" x14ac:dyDescent="0.35">
      <c r="A10" s="4">
        <v>5149</v>
      </c>
      <c r="B10" s="5" t="s">
        <v>32</v>
      </c>
      <c r="C10" s="6">
        <v>43609</v>
      </c>
      <c r="D10" s="7">
        <v>165</v>
      </c>
      <c r="E10" s="8" t="s">
        <v>44</v>
      </c>
      <c r="F10" s="7" t="s">
        <v>66</v>
      </c>
      <c r="G10" s="8" t="s">
        <v>67</v>
      </c>
      <c r="H10" s="7" t="str">
        <f>"000123"</f>
        <v>000123</v>
      </c>
      <c r="I10" s="6">
        <v>42825</v>
      </c>
      <c r="J10" s="7" t="str">
        <f>"000010"</f>
        <v>000010</v>
      </c>
      <c r="K10" s="6">
        <v>42998</v>
      </c>
      <c r="L10" s="7" t="str">
        <f>"000049"</f>
        <v>000049</v>
      </c>
      <c r="M10" s="6">
        <v>43039</v>
      </c>
      <c r="N10" s="7">
        <v>17</v>
      </c>
      <c r="O10" s="7" t="str">
        <f>"001946"</f>
        <v>001946</v>
      </c>
      <c r="P10" s="6">
        <v>43607</v>
      </c>
      <c r="Q10" s="9">
        <v>18.24541</v>
      </c>
      <c r="R10" s="9">
        <v>2.0014099999999999</v>
      </c>
      <c r="S10" s="9">
        <v>16.244</v>
      </c>
      <c r="T10" s="7">
        <v>57</v>
      </c>
      <c r="U10" s="6">
        <v>43609</v>
      </c>
      <c r="V10" s="7">
        <v>9901698462</v>
      </c>
      <c r="W10" s="8" t="s">
        <v>65</v>
      </c>
      <c r="X10" s="7" t="s">
        <v>30</v>
      </c>
      <c r="Y10" s="8" t="s">
        <v>31</v>
      </c>
      <c r="Z10" s="7" t="s">
        <v>50</v>
      </c>
      <c r="AA10" s="8" t="s">
        <v>51</v>
      </c>
      <c r="AB10" s="9">
        <f t="shared" si="0"/>
        <v>0.18245410000000001</v>
      </c>
    </row>
    <row r="11" spans="1:28" x14ac:dyDescent="0.35">
      <c r="A11" s="4">
        <v>5150</v>
      </c>
      <c r="B11" s="5" t="s">
        <v>32</v>
      </c>
      <c r="C11" s="6">
        <v>43609</v>
      </c>
      <c r="D11" s="7">
        <v>165</v>
      </c>
      <c r="E11" s="8" t="s">
        <v>44</v>
      </c>
      <c r="F11" s="7" t="s">
        <v>68</v>
      </c>
      <c r="G11" s="8" t="s">
        <v>69</v>
      </c>
      <c r="H11" s="7" t="str">
        <f>" 00122"</f>
        <v xml:space="preserve"> 00122</v>
      </c>
      <c r="I11" s="6">
        <v>42825</v>
      </c>
      <c r="J11" s="7" t="str">
        <f>"000011"</f>
        <v>000011</v>
      </c>
      <c r="K11" s="6">
        <v>42998</v>
      </c>
      <c r="L11" s="7" t="str">
        <f>"000050"</f>
        <v>000050</v>
      </c>
      <c r="M11" s="6">
        <v>43039</v>
      </c>
      <c r="N11" s="7">
        <v>17</v>
      </c>
      <c r="O11" s="7" t="str">
        <f>"001947"</f>
        <v>001947</v>
      </c>
      <c r="P11" s="6">
        <v>43607</v>
      </c>
      <c r="Q11" s="9">
        <v>18.150759999999998</v>
      </c>
      <c r="R11" s="9">
        <v>1.9907600000000001</v>
      </c>
      <c r="S11" s="9">
        <v>16.16</v>
      </c>
      <c r="T11" s="7">
        <v>57</v>
      </c>
      <c r="U11" s="6">
        <v>43609</v>
      </c>
      <c r="V11" s="7">
        <v>9901698462</v>
      </c>
      <c r="W11" s="8" t="s">
        <v>65</v>
      </c>
      <c r="X11" s="7" t="s">
        <v>30</v>
      </c>
      <c r="Y11" s="8" t="s">
        <v>31</v>
      </c>
      <c r="Z11" s="7" t="s">
        <v>50</v>
      </c>
      <c r="AA11" s="8" t="s">
        <v>51</v>
      </c>
      <c r="AB11" s="9">
        <f t="shared" si="0"/>
        <v>0.18150759999999999</v>
      </c>
    </row>
    <row r="12" spans="1:28" x14ac:dyDescent="0.35">
      <c r="A12" s="4">
        <v>5151</v>
      </c>
      <c r="B12" s="5" t="s">
        <v>29</v>
      </c>
      <c r="C12" s="6">
        <v>43617</v>
      </c>
      <c r="D12" s="7">
        <v>165</v>
      </c>
      <c r="E12" s="8" t="s">
        <v>44</v>
      </c>
      <c r="F12" s="7" t="s">
        <v>70</v>
      </c>
      <c r="G12" s="8" t="s">
        <v>71</v>
      </c>
      <c r="H12" s="7" t="str">
        <f>"000010"</f>
        <v>000010</v>
      </c>
      <c r="I12" s="6">
        <v>42978</v>
      </c>
      <c r="J12" s="7" t="str">
        <f>"000011"</f>
        <v>000011</v>
      </c>
      <c r="K12" s="6">
        <v>42978</v>
      </c>
      <c r="L12" s="7" t="str">
        <f>"000015"</f>
        <v>000015</v>
      </c>
      <c r="M12" s="6">
        <v>42978</v>
      </c>
      <c r="N12" s="7">
        <v>17</v>
      </c>
      <c r="O12" s="7" t="str">
        <f>"007147"</f>
        <v>007147</v>
      </c>
      <c r="P12" s="6">
        <v>43038</v>
      </c>
      <c r="Q12" s="9">
        <v>40.105319999999999</v>
      </c>
      <c r="R12" s="9">
        <v>9.9713200000000004</v>
      </c>
      <c r="S12" s="9">
        <v>30.134</v>
      </c>
      <c r="T12" s="7">
        <v>68</v>
      </c>
      <c r="U12" s="6">
        <v>43617</v>
      </c>
      <c r="V12" s="7">
        <v>9986985966</v>
      </c>
      <c r="W12" s="8" t="s">
        <v>72</v>
      </c>
      <c r="X12" s="7" t="s">
        <v>35</v>
      </c>
      <c r="Y12" s="8" t="s">
        <v>36</v>
      </c>
      <c r="Z12" s="7" t="s">
        <v>50</v>
      </c>
      <c r="AA12" s="8" t="s">
        <v>51</v>
      </c>
      <c r="AB12" s="9">
        <v>0.4010532</v>
      </c>
    </row>
    <row r="13" spans="1:28" x14ac:dyDescent="0.35">
      <c r="A13" s="4">
        <v>5152</v>
      </c>
      <c r="B13" s="5" t="s">
        <v>29</v>
      </c>
      <c r="C13" s="6">
        <v>43617</v>
      </c>
      <c r="D13" s="7">
        <v>165</v>
      </c>
      <c r="E13" s="8" t="s">
        <v>44</v>
      </c>
      <c r="F13" s="7" t="s">
        <v>70</v>
      </c>
      <c r="G13" s="8" t="s">
        <v>71</v>
      </c>
      <c r="H13" s="7" t="str">
        <f>"000010"</f>
        <v>000010</v>
      </c>
      <c r="I13" s="6">
        <v>42978</v>
      </c>
      <c r="J13" s="7" t="str">
        <f>"000011"</f>
        <v>000011</v>
      </c>
      <c r="K13" s="6">
        <v>42978</v>
      </c>
      <c r="L13" s="7" t="str">
        <f>"000015"</f>
        <v>000015</v>
      </c>
      <c r="M13" s="6">
        <v>42978</v>
      </c>
      <c r="N13" s="7">
        <v>17</v>
      </c>
      <c r="O13" s="7" t="str">
        <f>"007147"</f>
        <v>007147</v>
      </c>
      <c r="P13" s="6">
        <v>43038</v>
      </c>
      <c r="Q13" s="9">
        <v>90.358840000000001</v>
      </c>
      <c r="R13" s="9">
        <v>5.5418399999999997</v>
      </c>
      <c r="S13" s="9">
        <v>84.816999999999993</v>
      </c>
      <c r="T13" s="7">
        <v>68</v>
      </c>
      <c r="U13" s="6">
        <v>43617</v>
      </c>
      <c r="V13" s="7">
        <v>9986985966</v>
      </c>
      <c r="W13" s="8" t="s">
        <v>72</v>
      </c>
      <c r="X13" s="7" t="s">
        <v>35</v>
      </c>
      <c r="Y13" s="8" t="s">
        <v>36</v>
      </c>
      <c r="Z13" s="7" t="s">
        <v>42</v>
      </c>
      <c r="AA13" s="8" t="s">
        <v>43</v>
      </c>
      <c r="AB13" s="9">
        <v>0.90358839999999996</v>
      </c>
    </row>
    <row r="14" spans="1:28" x14ac:dyDescent="0.35">
      <c r="A14" s="4">
        <v>5153</v>
      </c>
      <c r="B14" s="5" t="s">
        <v>29</v>
      </c>
      <c r="C14" s="6">
        <v>43617</v>
      </c>
      <c r="D14" s="7">
        <v>165</v>
      </c>
      <c r="E14" s="8" t="s">
        <v>44</v>
      </c>
      <c r="F14" s="7" t="s">
        <v>70</v>
      </c>
      <c r="G14" s="8" t="s">
        <v>71</v>
      </c>
      <c r="H14" s="7" t="str">
        <f>"000010"</f>
        <v>000010</v>
      </c>
      <c r="I14" s="6">
        <v>42978</v>
      </c>
      <c r="J14" s="7" t="str">
        <f>"000011"</f>
        <v>000011</v>
      </c>
      <c r="K14" s="6">
        <v>42978</v>
      </c>
      <c r="L14" s="7" t="str">
        <f>"000015"</f>
        <v>000015</v>
      </c>
      <c r="M14" s="6">
        <v>42978</v>
      </c>
      <c r="N14" s="7">
        <v>17</v>
      </c>
      <c r="O14" s="7" t="str">
        <f>"007147"</f>
        <v>007147</v>
      </c>
      <c r="P14" s="6">
        <v>43038</v>
      </c>
      <c r="Q14" s="9">
        <v>54.465000000000003</v>
      </c>
      <c r="R14" s="9">
        <v>6.4560500000000003</v>
      </c>
      <c r="S14" s="9">
        <v>48.008949999999999</v>
      </c>
      <c r="T14" s="7">
        <v>68</v>
      </c>
      <c r="U14" s="6">
        <v>43617</v>
      </c>
      <c r="V14" s="7">
        <v>9986985966</v>
      </c>
      <c r="W14" s="8" t="s">
        <v>72</v>
      </c>
      <c r="X14" s="7" t="s">
        <v>35</v>
      </c>
      <c r="Y14" s="8" t="s">
        <v>36</v>
      </c>
      <c r="Z14" s="7" t="s">
        <v>42</v>
      </c>
      <c r="AA14" s="8" t="s">
        <v>43</v>
      </c>
      <c r="AB14" s="9">
        <v>0.54465000000000008</v>
      </c>
    </row>
    <row r="15" spans="1:28" x14ac:dyDescent="0.35">
      <c r="A15" s="4">
        <v>5154</v>
      </c>
      <c r="B15" s="5" t="s">
        <v>73</v>
      </c>
      <c r="C15" s="6">
        <v>43647</v>
      </c>
      <c r="D15" s="7">
        <v>165</v>
      </c>
      <c r="E15" s="8" t="s">
        <v>44</v>
      </c>
      <c r="F15" s="7" t="s">
        <v>74</v>
      </c>
      <c r="G15" s="10" t="s">
        <v>75</v>
      </c>
      <c r="H15" s="7" t="str">
        <f>"000009"</f>
        <v>000009</v>
      </c>
      <c r="I15" s="6">
        <v>42746</v>
      </c>
      <c r="J15" s="7" t="str">
        <f>"000041"</f>
        <v>000041</v>
      </c>
      <c r="K15" s="6">
        <v>42825</v>
      </c>
      <c r="L15" s="7" t="str">
        <f>"000332"</f>
        <v>000332</v>
      </c>
      <c r="M15" s="6">
        <v>42825</v>
      </c>
      <c r="N15" s="7">
        <v>17</v>
      </c>
      <c r="O15" s="7" t="str">
        <f>"003570"</f>
        <v>003570</v>
      </c>
      <c r="P15" s="6">
        <v>42914</v>
      </c>
      <c r="Q15" s="11">
        <v>0.72</v>
      </c>
      <c r="R15" s="11">
        <v>7.1999999999999995E-2</v>
      </c>
      <c r="S15" s="11">
        <v>0.64800000000000002</v>
      </c>
      <c r="T15" s="7">
        <v>96</v>
      </c>
      <c r="U15" s="6">
        <v>43647</v>
      </c>
      <c r="V15" s="7">
        <v>9916791943</v>
      </c>
      <c r="W15" s="10" t="s">
        <v>76</v>
      </c>
      <c r="X15" s="7" t="s">
        <v>77</v>
      </c>
      <c r="Y15" s="10" t="s">
        <v>78</v>
      </c>
      <c r="Z15" s="7" t="s">
        <v>79</v>
      </c>
      <c r="AA15" s="10" t="s">
        <v>80</v>
      </c>
      <c r="AB15" s="11">
        <f t="shared" ref="AB15:AB24" si="1">Q15/100</f>
        <v>7.1999999999999998E-3</v>
      </c>
    </row>
    <row r="16" spans="1:28" x14ac:dyDescent="0.35">
      <c r="A16" s="4">
        <v>5155</v>
      </c>
      <c r="B16" s="5" t="s">
        <v>73</v>
      </c>
      <c r="C16" s="6">
        <v>43650</v>
      </c>
      <c r="D16" s="7">
        <v>165</v>
      </c>
      <c r="E16" s="8" t="s">
        <v>44</v>
      </c>
      <c r="F16" s="7" t="s">
        <v>70</v>
      </c>
      <c r="G16" s="10" t="s">
        <v>71</v>
      </c>
      <c r="H16" s="7" t="str">
        <f>"000010"</f>
        <v>000010</v>
      </c>
      <c r="I16" s="6">
        <v>42978</v>
      </c>
      <c r="J16" s="7" t="str">
        <f>"000011"</f>
        <v>000011</v>
      </c>
      <c r="K16" s="6">
        <v>42978</v>
      </c>
      <c r="L16" s="7" t="str">
        <f>"000015"</f>
        <v>000015</v>
      </c>
      <c r="M16" s="6">
        <v>42978</v>
      </c>
      <c r="N16" s="7">
        <v>17</v>
      </c>
      <c r="O16" s="7" t="str">
        <f>"007147"</f>
        <v>007147</v>
      </c>
      <c r="P16" s="6">
        <v>43038</v>
      </c>
      <c r="Q16" s="11">
        <v>87.821730000000002</v>
      </c>
      <c r="R16" s="11">
        <v>4.2877299999999998</v>
      </c>
      <c r="S16" s="11">
        <v>83.534000000000006</v>
      </c>
      <c r="T16" s="7">
        <v>105</v>
      </c>
      <c r="U16" s="6">
        <v>43650</v>
      </c>
      <c r="V16" s="7">
        <v>9986985966</v>
      </c>
      <c r="W16" s="10" t="s">
        <v>72</v>
      </c>
      <c r="X16" s="7" t="s">
        <v>35</v>
      </c>
      <c r="Y16" s="10" t="s">
        <v>36</v>
      </c>
      <c r="Z16" s="7" t="s">
        <v>50</v>
      </c>
      <c r="AA16" s="10" t="s">
        <v>51</v>
      </c>
      <c r="AB16" s="11">
        <f t="shared" si="1"/>
        <v>0.87821729999999998</v>
      </c>
    </row>
    <row r="17" spans="1:28" x14ac:dyDescent="0.35">
      <c r="A17" s="4">
        <v>5156</v>
      </c>
      <c r="B17" s="5" t="s">
        <v>73</v>
      </c>
      <c r="C17" s="6">
        <v>43656</v>
      </c>
      <c r="D17" s="7">
        <v>165</v>
      </c>
      <c r="E17" s="8" t="s">
        <v>44</v>
      </c>
      <c r="F17" s="7" t="s">
        <v>81</v>
      </c>
      <c r="G17" s="10" t="s">
        <v>82</v>
      </c>
      <c r="H17" s="7" t="str">
        <f>"000212"</f>
        <v>000212</v>
      </c>
      <c r="I17" s="6">
        <v>43529</v>
      </c>
      <c r="J17" s="7" t="str">
        <f>"000033"</f>
        <v>000033</v>
      </c>
      <c r="K17" s="6">
        <v>43629</v>
      </c>
      <c r="L17" s="7" t="str">
        <f>"000063"</f>
        <v>000063</v>
      </c>
      <c r="M17" s="6">
        <v>43629</v>
      </c>
      <c r="N17" s="7">
        <v>19</v>
      </c>
      <c r="O17" s="7" t="str">
        <f>"003346"</f>
        <v>003346</v>
      </c>
      <c r="P17" s="6">
        <v>43651</v>
      </c>
      <c r="Q17" s="11">
        <v>98.750200000000007</v>
      </c>
      <c r="R17" s="11">
        <v>11.148199999999999</v>
      </c>
      <c r="S17" s="11">
        <v>87.602000000000004</v>
      </c>
      <c r="T17" s="7">
        <v>110</v>
      </c>
      <c r="U17" s="6">
        <v>43656</v>
      </c>
      <c r="V17" s="7">
        <v>9986697126</v>
      </c>
      <c r="W17" s="10" t="s">
        <v>83</v>
      </c>
      <c r="X17" s="7" t="s">
        <v>84</v>
      </c>
      <c r="Y17" s="10" t="s">
        <v>85</v>
      </c>
      <c r="Z17" s="7" t="s">
        <v>50</v>
      </c>
      <c r="AA17" s="10" t="s">
        <v>51</v>
      </c>
      <c r="AB17" s="11">
        <f t="shared" si="1"/>
        <v>0.9875020000000001</v>
      </c>
    </row>
    <row r="18" spans="1:28" x14ac:dyDescent="0.35">
      <c r="A18" s="4">
        <v>5157</v>
      </c>
      <c r="B18" s="5" t="s">
        <v>73</v>
      </c>
      <c r="C18" s="6">
        <v>43664</v>
      </c>
      <c r="D18" s="7">
        <v>165</v>
      </c>
      <c r="E18" s="8" t="s">
        <v>44</v>
      </c>
      <c r="F18" s="7" t="s">
        <v>45</v>
      </c>
      <c r="G18" s="10" t="s">
        <v>46</v>
      </c>
      <c r="H18" s="7" t="str">
        <f>"000032"</f>
        <v>000032</v>
      </c>
      <c r="I18" s="6">
        <v>42934</v>
      </c>
      <c r="J18" s="7" t="str">
        <f>"000174"</f>
        <v>000174</v>
      </c>
      <c r="K18" s="6">
        <v>43749</v>
      </c>
      <c r="L18" s="7" t="str">
        <f>"000177"</f>
        <v>000177</v>
      </c>
      <c r="M18" s="6">
        <v>43759</v>
      </c>
      <c r="N18" s="7">
        <v>16</v>
      </c>
      <c r="O18" s="7" t="str">
        <f>"005889"</f>
        <v>005889</v>
      </c>
      <c r="P18" s="6">
        <v>43761</v>
      </c>
      <c r="Q18" s="11">
        <v>4.2652000000000001</v>
      </c>
      <c r="R18" s="11">
        <v>0.32868000000000003</v>
      </c>
      <c r="S18" s="11">
        <v>3.9365199999999998</v>
      </c>
      <c r="T18" s="7">
        <v>115</v>
      </c>
      <c r="U18" s="6">
        <v>43664</v>
      </c>
      <c r="V18" s="7">
        <v>0</v>
      </c>
      <c r="W18" s="10" t="s">
        <v>41</v>
      </c>
      <c r="X18" s="7" t="s">
        <v>34</v>
      </c>
      <c r="Y18" s="10" t="s">
        <v>33</v>
      </c>
      <c r="Z18" s="7" t="s">
        <v>37</v>
      </c>
      <c r="AA18" s="10" t="s">
        <v>38</v>
      </c>
      <c r="AB18" s="11">
        <f t="shared" si="1"/>
        <v>4.2652000000000002E-2</v>
      </c>
    </row>
    <row r="19" spans="1:28" x14ac:dyDescent="0.35">
      <c r="A19" s="4">
        <v>5158</v>
      </c>
      <c r="B19" s="5" t="s">
        <v>73</v>
      </c>
      <c r="C19" s="6">
        <v>43671</v>
      </c>
      <c r="D19" s="7">
        <v>165</v>
      </c>
      <c r="E19" s="8" t="s">
        <v>44</v>
      </c>
      <c r="F19" s="7" t="s">
        <v>86</v>
      </c>
      <c r="G19" s="10" t="s">
        <v>87</v>
      </c>
      <c r="H19" s="7" t="str">
        <f>"000054"</f>
        <v>000054</v>
      </c>
      <c r="I19" s="6">
        <v>42907</v>
      </c>
      <c r="J19" s="7" t="str">
        <f>"000051"</f>
        <v>000051</v>
      </c>
      <c r="K19" s="6">
        <v>43147</v>
      </c>
      <c r="L19" s="7" t="str">
        <f>"000113"</f>
        <v>000113</v>
      </c>
      <c r="M19" s="6">
        <v>43158</v>
      </c>
      <c r="N19" s="7">
        <v>17</v>
      </c>
      <c r="O19" s="7" t="str">
        <f>"003894"</f>
        <v>003894</v>
      </c>
      <c r="P19" s="6">
        <v>43669</v>
      </c>
      <c r="Q19" s="11">
        <v>23.968810000000001</v>
      </c>
      <c r="R19" s="11">
        <v>2.7918099999999999</v>
      </c>
      <c r="S19" s="11">
        <v>21.177</v>
      </c>
      <c r="T19" s="7">
        <v>125</v>
      </c>
      <c r="U19" s="6">
        <v>43671</v>
      </c>
      <c r="V19" s="7">
        <v>9901698462</v>
      </c>
      <c r="W19" s="10" t="s">
        <v>65</v>
      </c>
      <c r="X19" s="7" t="s">
        <v>39</v>
      </c>
      <c r="Y19" s="10" t="s">
        <v>40</v>
      </c>
      <c r="Z19" s="7" t="s">
        <v>50</v>
      </c>
      <c r="AA19" s="10" t="s">
        <v>51</v>
      </c>
      <c r="AB19" s="11">
        <f t="shared" si="1"/>
        <v>0.23968810000000002</v>
      </c>
    </row>
    <row r="20" spans="1:28" x14ac:dyDescent="0.35">
      <c r="A20" s="4">
        <v>5159</v>
      </c>
      <c r="B20" s="5" t="s">
        <v>88</v>
      </c>
      <c r="C20" s="6">
        <v>43684</v>
      </c>
      <c r="D20" s="7">
        <v>165</v>
      </c>
      <c r="E20" s="8" t="s">
        <v>44</v>
      </c>
      <c r="F20" s="7" t="s">
        <v>89</v>
      </c>
      <c r="G20" s="10" t="s">
        <v>90</v>
      </c>
      <c r="H20" s="7" t="str">
        <f>"000036"</f>
        <v>000036</v>
      </c>
      <c r="I20" s="6">
        <v>42881</v>
      </c>
      <c r="J20" s="7" t="str">
        <f>"000008"</f>
        <v>000008</v>
      </c>
      <c r="K20" s="6">
        <v>42996</v>
      </c>
      <c r="L20" s="7" t="str">
        <f>"000105"</f>
        <v>000105</v>
      </c>
      <c r="M20" s="6">
        <v>43154</v>
      </c>
      <c r="N20" s="7">
        <v>17</v>
      </c>
      <c r="O20" s="7" t="str">
        <f>"004140"</f>
        <v>004140</v>
      </c>
      <c r="P20" s="6">
        <v>43677</v>
      </c>
      <c r="Q20" s="11">
        <v>6.8888499999999997</v>
      </c>
      <c r="R20" s="11">
        <v>0.74485000000000001</v>
      </c>
      <c r="S20" s="11">
        <v>6.1440000000000001</v>
      </c>
      <c r="T20" s="7">
        <v>144</v>
      </c>
      <c r="U20" s="6">
        <v>43684</v>
      </c>
      <c r="V20" s="7">
        <v>8722933994</v>
      </c>
      <c r="W20" s="10" t="s">
        <v>91</v>
      </c>
      <c r="X20" s="7" t="s">
        <v>30</v>
      </c>
      <c r="Y20" s="10" t="s">
        <v>31</v>
      </c>
      <c r="Z20" s="7" t="s">
        <v>50</v>
      </c>
      <c r="AA20" s="10" t="s">
        <v>51</v>
      </c>
      <c r="AB20" s="11">
        <f t="shared" si="1"/>
        <v>6.8888499999999991E-2</v>
      </c>
    </row>
    <row r="21" spans="1:28" x14ac:dyDescent="0.35">
      <c r="A21" s="4">
        <v>5160</v>
      </c>
      <c r="B21" s="5" t="s">
        <v>92</v>
      </c>
      <c r="C21" s="6">
        <v>43714</v>
      </c>
      <c r="D21" s="7">
        <v>165</v>
      </c>
      <c r="E21" s="8" t="s">
        <v>44</v>
      </c>
      <c r="F21" s="7" t="s">
        <v>93</v>
      </c>
      <c r="G21" s="10" t="s">
        <v>94</v>
      </c>
      <c r="H21" s="7" t="str">
        <f>"000037"</f>
        <v>000037</v>
      </c>
      <c r="I21" s="6">
        <v>43301</v>
      </c>
      <c r="J21" s="7" t="str">
        <f>"000079"</f>
        <v>000079</v>
      </c>
      <c r="K21" s="6">
        <v>43714</v>
      </c>
      <c r="L21" s="7" t="str">
        <f>"000147"</f>
        <v>000147</v>
      </c>
      <c r="M21" s="6">
        <v>43714</v>
      </c>
      <c r="N21" s="7">
        <v>18</v>
      </c>
      <c r="O21" s="7" t="str">
        <f>""</f>
        <v/>
      </c>
      <c r="P21" s="7"/>
      <c r="Q21" s="11">
        <v>13.292289999999999</v>
      </c>
      <c r="R21" s="11">
        <v>2.9045899999999998</v>
      </c>
      <c r="S21" s="11">
        <v>10.387700000000001</v>
      </c>
      <c r="T21" s="7">
        <v>176</v>
      </c>
      <c r="U21" s="6">
        <v>43714</v>
      </c>
      <c r="V21" s="7">
        <v>9738515113</v>
      </c>
      <c r="W21" s="10" t="s">
        <v>95</v>
      </c>
      <c r="X21" s="7" t="s">
        <v>30</v>
      </c>
      <c r="Y21" s="10" t="s">
        <v>31</v>
      </c>
      <c r="Z21" s="7" t="s">
        <v>50</v>
      </c>
      <c r="AA21" s="10" t="s">
        <v>51</v>
      </c>
      <c r="AB21" s="11">
        <f t="shared" si="1"/>
        <v>0.13292289999999998</v>
      </c>
    </row>
    <row r="22" spans="1:28" x14ac:dyDescent="0.35">
      <c r="A22" s="4">
        <v>5161</v>
      </c>
      <c r="B22" s="5" t="s">
        <v>92</v>
      </c>
      <c r="C22" s="6">
        <v>43731</v>
      </c>
      <c r="D22" s="7">
        <v>165</v>
      </c>
      <c r="E22" s="8" t="s">
        <v>44</v>
      </c>
      <c r="F22" s="7" t="s">
        <v>96</v>
      </c>
      <c r="G22" s="10" t="s">
        <v>97</v>
      </c>
      <c r="H22" s="7" t="str">
        <f>"000092"</f>
        <v>000092</v>
      </c>
      <c r="I22" s="6">
        <v>43237</v>
      </c>
      <c r="J22" s="7" t="str">
        <f>"000005"</f>
        <v>000005</v>
      </c>
      <c r="K22" s="6">
        <v>43237</v>
      </c>
      <c r="L22" s="7" t="str">
        <f>"000008"</f>
        <v>000008</v>
      </c>
      <c r="M22" s="6">
        <v>43238</v>
      </c>
      <c r="N22" s="7">
        <v>18</v>
      </c>
      <c r="O22" s="7" t="str">
        <f>"005200"</f>
        <v>005200</v>
      </c>
      <c r="P22" s="6">
        <v>43727</v>
      </c>
      <c r="Q22" s="11">
        <v>29.985029999999998</v>
      </c>
      <c r="R22" s="11">
        <v>2.8786</v>
      </c>
      <c r="S22" s="11">
        <v>27.10643</v>
      </c>
      <c r="T22" s="7">
        <v>197</v>
      </c>
      <c r="U22" s="6">
        <v>43731</v>
      </c>
      <c r="V22" s="7">
        <v>9448493639</v>
      </c>
      <c r="W22" s="10" t="s">
        <v>98</v>
      </c>
      <c r="X22" s="7" t="s">
        <v>99</v>
      </c>
      <c r="Y22" s="10" t="s">
        <v>100</v>
      </c>
      <c r="Z22" s="7" t="s">
        <v>101</v>
      </c>
      <c r="AA22" s="10" t="s">
        <v>102</v>
      </c>
      <c r="AB22" s="11">
        <f t="shared" si="1"/>
        <v>0.29985029999999996</v>
      </c>
    </row>
    <row r="23" spans="1:28" x14ac:dyDescent="0.35">
      <c r="A23" s="4">
        <v>5162</v>
      </c>
      <c r="B23" s="5" t="s">
        <v>92</v>
      </c>
      <c r="C23" s="6">
        <v>43731</v>
      </c>
      <c r="D23" s="7">
        <v>165</v>
      </c>
      <c r="E23" s="8" t="s">
        <v>44</v>
      </c>
      <c r="F23" s="7" t="s">
        <v>103</v>
      </c>
      <c r="G23" s="10" t="s">
        <v>104</v>
      </c>
      <c r="H23" s="7" t="str">
        <f>"000093"</f>
        <v>000093</v>
      </c>
      <c r="I23" s="6">
        <v>43237</v>
      </c>
      <c r="J23" s="7" t="str">
        <f>"000006"</f>
        <v>000006</v>
      </c>
      <c r="K23" s="6">
        <v>43237</v>
      </c>
      <c r="L23" s="7" t="str">
        <f>"000009"</f>
        <v>000009</v>
      </c>
      <c r="M23" s="6">
        <v>43238</v>
      </c>
      <c r="N23" s="7">
        <v>18</v>
      </c>
      <c r="O23" s="7" t="str">
        <f>"005202"</f>
        <v>005202</v>
      </c>
      <c r="P23" s="6">
        <v>43727</v>
      </c>
      <c r="Q23" s="11">
        <v>64.807590000000005</v>
      </c>
      <c r="R23" s="11">
        <v>6.2215999999999996</v>
      </c>
      <c r="S23" s="11">
        <v>58.585990000000002</v>
      </c>
      <c r="T23" s="7">
        <v>197</v>
      </c>
      <c r="U23" s="6">
        <v>43731</v>
      </c>
      <c r="V23" s="7">
        <v>9448493639</v>
      </c>
      <c r="W23" s="10" t="s">
        <v>98</v>
      </c>
      <c r="X23" s="7" t="s">
        <v>105</v>
      </c>
      <c r="Y23" s="10" t="s">
        <v>106</v>
      </c>
      <c r="Z23" s="7" t="s">
        <v>101</v>
      </c>
      <c r="AA23" s="10" t="s">
        <v>102</v>
      </c>
      <c r="AB23" s="11">
        <f t="shared" si="1"/>
        <v>0.64807590000000004</v>
      </c>
    </row>
    <row r="24" spans="1:28" x14ac:dyDescent="0.35">
      <c r="A24" s="4">
        <v>5163</v>
      </c>
      <c r="B24" s="5" t="s">
        <v>92</v>
      </c>
      <c r="C24" s="6">
        <v>43734</v>
      </c>
      <c r="D24" s="7">
        <v>165</v>
      </c>
      <c r="E24" s="8" t="s">
        <v>44</v>
      </c>
      <c r="F24" s="7" t="s">
        <v>107</v>
      </c>
      <c r="G24" s="10" t="s">
        <v>108</v>
      </c>
      <c r="H24" s="7" t="str">
        <f>"000002"</f>
        <v>000002</v>
      </c>
      <c r="I24" s="6">
        <v>43724</v>
      </c>
      <c r="J24" s="7" t="str">
        <f>"000012"</f>
        <v>000012</v>
      </c>
      <c r="K24" s="6">
        <v>43724</v>
      </c>
      <c r="L24" s="7" t="str">
        <f>"000011"</f>
        <v>000011</v>
      </c>
      <c r="M24" s="6">
        <v>43725</v>
      </c>
      <c r="N24" s="7">
        <v>18</v>
      </c>
      <c r="O24" s="7" t="str">
        <f>"005223"</f>
        <v>005223</v>
      </c>
      <c r="P24" s="6">
        <v>43727</v>
      </c>
      <c r="Q24" s="11">
        <v>193.27802</v>
      </c>
      <c r="R24" s="11">
        <v>8.0158199999999997</v>
      </c>
      <c r="S24" s="11">
        <v>185.26220000000001</v>
      </c>
      <c r="T24" s="7">
        <v>202</v>
      </c>
      <c r="U24" s="6">
        <v>43734</v>
      </c>
      <c r="V24" s="7">
        <v>9901333577</v>
      </c>
      <c r="W24" s="10" t="s">
        <v>109</v>
      </c>
      <c r="X24" s="7" t="s">
        <v>110</v>
      </c>
      <c r="Y24" s="10" t="s">
        <v>111</v>
      </c>
      <c r="Z24" s="7" t="s">
        <v>112</v>
      </c>
      <c r="AA24" s="10" t="s">
        <v>113</v>
      </c>
      <c r="AB24" s="11">
        <f t="shared" si="1"/>
        <v>1.9327802000000001</v>
      </c>
    </row>
    <row r="25" spans="1:28" x14ac:dyDescent="0.35">
      <c r="A25" s="4">
        <v>5164</v>
      </c>
      <c r="B25" s="5" t="s">
        <v>114</v>
      </c>
      <c r="C25" s="6">
        <v>43741</v>
      </c>
      <c r="D25" s="4">
        <v>165</v>
      </c>
      <c r="E25" s="8" t="s">
        <v>44</v>
      </c>
      <c r="F25" s="7" t="s">
        <v>115</v>
      </c>
      <c r="G25" s="8" t="s">
        <v>116</v>
      </c>
      <c r="H25" s="7" t="str">
        <f>"000027"</f>
        <v>000027</v>
      </c>
      <c r="I25" s="6">
        <v>43652</v>
      </c>
      <c r="J25" s="7" t="str">
        <f>"000063"</f>
        <v>000063</v>
      </c>
      <c r="K25" s="6">
        <v>43725</v>
      </c>
      <c r="L25" s="7" t="str">
        <f>"000064"</f>
        <v>000064</v>
      </c>
      <c r="M25" s="6">
        <v>43725</v>
      </c>
      <c r="N25" s="7">
        <v>19</v>
      </c>
      <c r="O25" s="7" t="str">
        <f>"005438"</f>
        <v>005438</v>
      </c>
      <c r="P25" s="6">
        <v>43734</v>
      </c>
      <c r="Q25" s="9">
        <v>54.947139999999997</v>
      </c>
      <c r="R25" s="9">
        <v>6.2854999999999999</v>
      </c>
      <c r="S25" s="9">
        <v>48.661639999999998</v>
      </c>
      <c r="T25" s="7">
        <v>13</v>
      </c>
      <c r="U25" s="6">
        <v>43741</v>
      </c>
      <c r="V25" s="7">
        <v>9448491166</v>
      </c>
      <c r="W25" s="8" t="s">
        <v>98</v>
      </c>
      <c r="X25" s="7" t="s">
        <v>84</v>
      </c>
      <c r="Y25" s="8" t="s">
        <v>85</v>
      </c>
      <c r="Z25" s="7" t="s">
        <v>101</v>
      </c>
      <c r="AA25" s="8" t="s">
        <v>102</v>
      </c>
      <c r="AB25" s="9">
        <v>0.54947139999999994</v>
      </c>
    </row>
    <row r="26" spans="1:28" x14ac:dyDescent="0.35">
      <c r="A26" s="4">
        <v>5165</v>
      </c>
      <c r="B26" s="5" t="s">
        <v>114</v>
      </c>
      <c r="C26" s="6">
        <v>43748</v>
      </c>
      <c r="D26" s="4">
        <v>165</v>
      </c>
      <c r="E26" s="8" t="s">
        <v>44</v>
      </c>
      <c r="F26" s="7" t="s">
        <v>117</v>
      </c>
      <c r="G26" s="8" t="s">
        <v>118</v>
      </c>
      <c r="H26" s="7" t="str">
        <f>"000130"</f>
        <v>000130</v>
      </c>
      <c r="I26" s="6">
        <v>43409</v>
      </c>
      <c r="J26" s="7" t="str">
        <f>"000016"</f>
        <v>000016</v>
      </c>
      <c r="K26" s="6">
        <v>43598</v>
      </c>
      <c r="L26" s="7" t="str">
        <f>"000017"</f>
        <v>000017</v>
      </c>
      <c r="M26" s="6">
        <v>43598</v>
      </c>
      <c r="N26" s="7">
        <v>17</v>
      </c>
      <c r="O26" s="7" t="str">
        <f>"005654"</f>
        <v>005654</v>
      </c>
      <c r="P26" s="6">
        <v>43748</v>
      </c>
      <c r="Q26" s="9">
        <v>29.790700000000001</v>
      </c>
      <c r="R26" s="9">
        <v>4.7907000000000002</v>
      </c>
      <c r="S26" s="9">
        <v>25</v>
      </c>
      <c r="T26" s="7">
        <v>13</v>
      </c>
      <c r="U26" s="6">
        <v>43748</v>
      </c>
      <c r="V26" s="7">
        <v>9900001350</v>
      </c>
      <c r="W26" s="8" t="s">
        <v>98</v>
      </c>
      <c r="X26" s="7" t="s">
        <v>39</v>
      </c>
      <c r="Y26" s="8" t="s">
        <v>40</v>
      </c>
      <c r="Z26" s="7" t="s">
        <v>101</v>
      </c>
      <c r="AA26" s="8" t="s">
        <v>102</v>
      </c>
      <c r="AB26" s="9">
        <v>0.29790700000000003</v>
      </c>
    </row>
    <row r="27" spans="1:28" x14ac:dyDescent="0.35">
      <c r="A27" s="4">
        <v>5166</v>
      </c>
      <c r="B27" s="5" t="s">
        <v>114</v>
      </c>
      <c r="C27" s="6">
        <v>43749</v>
      </c>
      <c r="D27" s="4">
        <v>165</v>
      </c>
      <c r="E27" s="8" t="s">
        <v>44</v>
      </c>
      <c r="F27" s="7" t="s">
        <v>119</v>
      </c>
      <c r="G27" s="8" t="s">
        <v>120</v>
      </c>
      <c r="H27" s="7" t="str">
        <f>"000217"</f>
        <v>000217</v>
      </c>
      <c r="I27" s="6">
        <v>43186</v>
      </c>
      <c r="J27" s="7" t="str">
        <f>"000007"</f>
        <v>000007</v>
      </c>
      <c r="K27" s="6">
        <v>43215</v>
      </c>
      <c r="L27" s="7" t="str">
        <f>"000008"</f>
        <v>000008</v>
      </c>
      <c r="M27" s="6">
        <v>43215</v>
      </c>
      <c r="N27" s="7">
        <v>18</v>
      </c>
      <c r="O27" s="7" t="str">
        <f>"005480"</f>
        <v>005480</v>
      </c>
      <c r="P27" s="6">
        <v>43739</v>
      </c>
      <c r="Q27" s="9">
        <v>24.888249999999999</v>
      </c>
      <c r="R27" s="9">
        <v>3.1359300000000001</v>
      </c>
      <c r="S27" s="9">
        <v>21.752320000000001</v>
      </c>
      <c r="T27" s="7">
        <v>13</v>
      </c>
      <c r="U27" s="6">
        <v>43749</v>
      </c>
      <c r="V27" s="7">
        <v>0</v>
      </c>
      <c r="W27" s="8" t="s">
        <v>121</v>
      </c>
      <c r="X27" s="7" t="s">
        <v>122</v>
      </c>
      <c r="Y27" s="8" t="s">
        <v>123</v>
      </c>
      <c r="Z27" s="7" t="s">
        <v>37</v>
      </c>
      <c r="AA27" s="8" t="s">
        <v>38</v>
      </c>
      <c r="AB27" s="9">
        <v>0.24888250000000001</v>
      </c>
    </row>
    <row r="28" spans="1:28" x14ac:dyDescent="0.35">
      <c r="A28" s="4">
        <v>5167</v>
      </c>
      <c r="B28" s="5" t="s">
        <v>114</v>
      </c>
      <c r="C28" s="6">
        <v>43749</v>
      </c>
      <c r="D28" s="4">
        <v>165</v>
      </c>
      <c r="E28" s="8" t="s">
        <v>44</v>
      </c>
      <c r="F28" s="7" t="s">
        <v>124</v>
      </c>
      <c r="G28" s="8" t="s">
        <v>125</v>
      </c>
      <c r="H28" s="7" t="str">
        <f>"000219"</f>
        <v>000219</v>
      </c>
      <c r="I28" s="6">
        <v>43186</v>
      </c>
      <c r="J28" s="7" t="str">
        <f>"000010"</f>
        <v>000010</v>
      </c>
      <c r="K28" s="6">
        <v>43219</v>
      </c>
      <c r="L28" s="7" t="str">
        <f>"000011"</f>
        <v>000011</v>
      </c>
      <c r="M28" s="6">
        <v>43219</v>
      </c>
      <c r="N28" s="7">
        <v>18</v>
      </c>
      <c r="O28" s="7" t="str">
        <f>"005491"</f>
        <v>005491</v>
      </c>
      <c r="P28" s="6">
        <v>43739</v>
      </c>
      <c r="Q28" s="9">
        <v>24.976459999999999</v>
      </c>
      <c r="R28" s="9">
        <v>3.14703</v>
      </c>
      <c r="S28" s="9">
        <v>21.829429999999999</v>
      </c>
      <c r="T28" s="7">
        <v>13</v>
      </c>
      <c r="U28" s="6">
        <v>43749</v>
      </c>
      <c r="V28" s="7">
        <v>0</v>
      </c>
      <c r="W28" s="8" t="s">
        <v>126</v>
      </c>
      <c r="X28" s="7" t="s">
        <v>122</v>
      </c>
      <c r="Y28" s="8" t="s">
        <v>123</v>
      </c>
      <c r="Z28" s="7" t="s">
        <v>37</v>
      </c>
      <c r="AA28" s="8" t="s">
        <v>38</v>
      </c>
      <c r="AB28" s="9">
        <v>0.2497646</v>
      </c>
    </row>
    <row r="29" spans="1:28" x14ac:dyDescent="0.35">
      <c r="A29" s="4">
        <v>5168</v>
      </c>
      <c r="B29" s="5" t="s">
        <v>114</v>
      </c>
      <c r="C29" s="6">
        <v>43762</v>
      </c>
      <c r="D29" s="4">
        <v>165</v>
      </c>
      <c r="E29" s="8" t="s">
        <v>44</v>
      </c>
      <c r="F29" s="7" t="s">
        <v>45</v>
      </c>
      <c r="G29" s="8" t="s">
        <v>46</v>
      </c>
      <c r="H29" s="7" t="str">
        <f>"000032"</f>
        <v>000032</v>
      </c>
      <c r="I29" s="6">
        <v>42934</v>
      </c>
      <c r="J29" s="7" t="str">
        <f>"000174"</f>
        <v>000174</v>
      </c>
      <c r="K29" s="6">
        <v>43749</v>
      </c>
      <c r="L29" s="7" t="str">
        <f>"000177"</f>
        <v>000177</v>
      </c>
      <c r="M29" s="6">
        <v>43759</v>
      </c>
      <c r="N29" s="7">
        <v>16</v>
      </c>
      <c r="O29" s="7" t="str">
        <f>"005889"</f>
        <v>005889</v>
      </c>
      <c r="P29" s="6">
        <v>43761</v>
      </c>
      <c r="Q29" s="9">
        <v>4.2652000000000001</v>
      </c>
      <c r="R29" s="9">
        <v>0.32368000000000002</v>
      </c>
      <c r="S29" s="9">
        <v>3.9415200000000001</v>
      </c>
      <c r="T29" s="7">
        <v>13</v>
      </c>
      <c r="U29" s="6">
        <v>43762</v>
      </c>
      <c r="V29" s="7">
        <v>0</v>
      </c>
      <c r="W29" s="8" t="s">
        <v>41</v>
      </c>
      <c r="X29" s="7" t="s">
        <v>34</v>
      </c>
      <c r="Y29" s="8" t="s">
        <v>33</v>
      </c>
      <c r="Z29" s="7" t="s">
        <v>37</v>
      </c>
      <c r="AA29" s="8" t="s">
        <v>38</v>
      </c>
      <c r="AB29" s="9">
        <v>4.2652000000000002E-2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2020-01-30T07:00:43Z</dcterms:modified>
</cp:coreProperties>
</file>