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L22" i="1"/>
  <c r="J22" i="1"/>
  <c r="H22" i="1"/>
  <c r="O21" i="1"/>
  <c r="L21" i="1"/>
  <c r="J21" i="1"/>
  <c r="H21" i="1"/>
  <c r="O20" i="1"/>
  <c r="L20" i="1"/>
  <c r="J20" i="1"/>
  <c r="H20" i="1"/>
  <c r="O19" i="1"/>
  <c r="L19" i="1"/>
  <c r="J19" i="1"/>
  <c r="H19" i="1"/>
  <c r="O18" i="1"/>
  <c r="L18" i="1"/>
  <c r="J18" i="1"/>
  <c r="H18"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<sst xmlns="http://schemas.openxmlformats.org/spreadsheetml/2006/main" count="217" uniqueCount="109">
  <si>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</si>
  <si>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</si>
  <si>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</si>
  <si>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</si>
  <si>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</si>
  <si>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</si>
  <si>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</si>
  <si>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</si>
  <si>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</si>
  <si>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</si>
  <si>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</si>
  <si>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</si>
  <si>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</si>
  <si>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</si>
  <si>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</si>
  <si>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</si>
  <si>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</si>
  <si>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</si>
  <si>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</si>
  <si>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</si>
  <si>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</si>
  <si>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</si>
  <si>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</si>
  <si>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</si>
  <si>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</si>
  <si>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</si>
  <si>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</si>
  <si>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</si>
  <si>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</si>
  <si>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P1771</t>
  </si>
  <si>
    <t>Zone Works - POW Works</t>
  </si>
  <si>
    <t>May</t>
  </si>
  <si>
    <t>P2415</t>
  </si>
  <si>
    <t>Reserve fund for TandF Committee</t>
  </si>
  <si>
    <t>M and R to Street Lights - Replacement of Burnt Bulbs etc. (Package)</t>
  </si>
  <si>
    <t>P0300</t>
  </si>
  <si>
    <t>KRIDL</t>
  </si>
  <si>
    <t>P0287</t>
  </si>
  <si>
    <t>M and R to Electrical Crematoria</t>
  </si>
  <si>
    <t>ddo258</t>
  </si>
  <si>
    <t xml:space="preserve"> Executive Engineer Electrical South Zone</t>
  </si>
  <si>
    <t>ddo422</t>
  </si>
  <si>
    <t xml:space="preserve"> Executive Engineer Project - South Zone</t>
  </si>
  <si>
    <t>ddo490</t>
  </si>
  <si>
    <t xml:space="preserve"> Assistant Executive Engineer Banashankari South Zone</t>
  </si>
  <si>
    <t>Karisandra</t>
  </si>
  <si>
    <t>166-17-000028</t>
  </si>
  <si>
    <t>Annual Electrical Maintenance of Banashankari Electric Crematorium in Ward No 166.</t>
  </si>
  <si>
    <t>Shree Shanmukha Engineers</t>
  </si>
  <si>
    <t>166-16-000001</t>
  </si>
  <si>
    <t>Operation and Maintenance of Street Lighting System in Ward No.166 and 180 Package S-4 of South Zone</t>
  </si>
  <si>
    <t>M/S Aravinda Electricals</t>
  </si>
  <si>
    <t>166-17-000010</t>
  </si>
  <si>
    <t>Improvements to park behind Banashankari Bus Station in Karisandra ward no 166</t>
  </si>
  <si>
    <t>166-16-000004</t>
  </si>
  <si>
    <t>Emergency works in Ward No.166 (Improvements to drains and footpaths in Kanakapura main road and culverts in Ward No-166).</t>
  </si>
  <si>
    <t>v. DHANANJAYA</t>
  </si>
  <si>
    <t>166-17-000017</t>
  </si>
  <si>
    <t>Maintenance of Drain and repairs to CC road in 2nd main road of Ambedkarnagar in Ward No 166 Karisandra</t>
  </si>
  <si>
    <t>M CHANNABASAVANNA</t>
  </si>
  <si>
    <t>July</t>
  </si>
  <si>
    <t>166-17-000039</t>
  </si>
  <si>
    <t>Engagement of Gangman and Hiring of Tractor Tippers for cleaning and Maintenance of road side drains and other cleaning works in works in ward no 166</t>
  </si>
  <si>
    <t>S SATISH</t>
  </si>
  <si>
    <t>P3110</t>
  </si>
  <si>
    <t>14th Finance Commission Grant Works</t>
  </si>
  <si>
    <t>166-19-000003</t>
  </si>
  <si>
    <t>Construction of Culverts and improvements to drain and other development works at AK colony and Karisnadra Village in ward no 166 Karisandra</t>
  </si>
  <si>
    <t>Technical Manager (3), Karnataka Rural Infrastructure Development Limited (KRIDL)</t>
  </si>
  <si>
    <t>P1878</t>
  </si>
  <si>
    <t>18per - Works (Bhagyajyothi, Sooru / Neeru Yojane and General) (54 Lakhs / New Wards)</t>
  </si>
  <si>
    <t>166-19-000004</t>
  </si>
  <si>
    <t>Improvements of drain and roads at kaverinagar 9th main from 2nd cross to 4th cross and other roads in ward no 166 Karisandra</t>
  </si>
  <si>
    <t>166-15-000005</t>
  </si>
  <si>
    <t xml:space="preserve">Providing UGD collection to DWCC Building in Church Kaverinagar in Ward No 166 </t>
  </si>
  <si>
    <t>L R SHAMBULINGAPPA</t>
  </si>
  <si>
    <t>August</t>
  </si>
  <si>
    <t>166-17-000014</t>
  </si>
  <si>
    <t>Providing Asphalting and Improvements of drain in 7th main road, BSK 2nd stage in Ward No- 166, Karisandra</t>
  </si>
  <si>
    <t>166-17-000015</t>
  </si>
  <si>
    <t>Providing Asphalting to 24th A cross road of Karisandra Village in Ward No- 166, Karisandra</t>
  </si>
  <si>
    <t>September</t>
  </si>
  <si>
    <t>166-17-000007</t>
  </si>
  <si>
    <t>Providing Asphalting to Industrial layout Kaverinagar 28th cross 29th cross 8th main and 3rd cross road in ward no 166 Karisandra</t>
  </si>
  <si>
    <t>TECHNICAL MANAGER (3), KRIDL</t>
  </si>
  <si>
    <t>P3111</t>
  </si>
  <si>
    <t>State Finance Commission Untied Grant Works</t>
  </si>
  <si>
    <t>October</t>
  </si>
  <si>
    <t>166-18-000023</t>
  </si>
  <si>
    <t>Repair Works to Anganavadi Building in Yadiyur A K Colony in Ward No 166</t>
  </si>
  <si>
    <t>C BALARAJU</t>
  </si>
  <si>
    <t>166-19-000006</t>
  </si>
  <si>
    <t>Improvements of Roads and Drains in ward no 166 Karisandra</t>
  </si>
  <si>
    <t>P3409</t>
  </si>
  <si>
    <t>SFC Untied SC-SP/TSP Grant works</t>
  </si>
  <si>
    <t>166-19-000010</t>
  </si>
  <si>
    <t>Maintenance of Community Property in ward no 166 Karisandra</t>
  </si>
  <si>
    <t>ANAND KUMAR H S</t>
  </si>
  <si>
    <t>P3292</t>
  </si>
  <si>
    <t>14th Finance Commission Works - Community Property Maintenance (including Parks)</t>
  </si>
  <si>
    <t>November</t>
  </si>
  <si>
    <t>166-17-000073</t>
  </si>
  <si>
    <t>Construction of Sheltar and Power Conection For Shredder in Lakshamanarao Bulleward Park</t>
  </si>
  <si>
    <t>M.S.Sanjay Kumar</t>
  </si>
  <si>
    <t>P3158</t>
  </si>
  <si>
    <t>SIP Infrastructure Project works</t>
  </si>
  <si>
    <t>December</t>
  </si>
  <si>
    <t>166-19-000005</t>
  </si>
  <si>
    <t>Improvements of drain and roads at 9th cross to 15th cross at Kaverinagar new colony and 1st cross 6th main 3rd cross to 7th cross Kaverinagar surroundings in ward no 166 Karisandra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</si>
</sst>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workbookViewId="0">
      <selection activeCell="E1" sqref="E1"/>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5169</v>
      </c>
      <c r="B2" s="5" t="s">
        <v>28</v>
      </c>
      <c r="C2" s="6">
        <v>43566</v>
      </c>
      <c r="D2" s="7">
        <v>166</v>
      </c>
      <c r="E2" s="8" t="s">
        <v>45</v>
      </c>
      <c r="F2" s="7" t="s">
        <v>46</v>
      </c>
      <c r="G2" s="8" t="s">
        <v>47</v>
      </c>
      <c r="H2" s="7" t="str">
        <f>"000056"</f>
        <v>000056</v>
      </c>
      <c r="I2" s="6">
        <v>42936</v>
      </c>
      <c r="J2" s="7" t="str">
        <f>"000025"</f>
        <v>000025</v>
      </c>
      <c r="K2" s="6">
        <v>43284</v>
      </c>
      <c r="L2" s="7" t="str">
        <f>"000026"</f>
        <v>000026</v>
      </c>
      <c r="M2" s="6">
        <v>43284</v>
      </c>
      <c r="N2" s="7">
        <v>17</v>
      </c>
      <c r="O2" s="7" t="str">
        <f>"000280"</f>
        <v>000280</v>
      </c>
      <c r="P2" s="6">
        <v>43564</v>
      </c>
      <c r="Q2" s="9">
        <v>6.54216</v>
      </c>
      <c r="R2" s="9">
        <v>0.33363999999999999</v>
      </c>
      <c r="S2" s="9">
        <v>6.20852</v>
      </c>
      <c r="T2" s="7">
        <v>11</v>
      </c>
      <c r="U2" s="6">
        <v>43566</v>
      </c>
      <c r="V2" s="7">
        <v>0</v>
      </c>
      <c r="W2" s="8" t="s">
        <v>48</v>
      </c>
      <c r="X2" s="7" t="s">
        <v>37</v>
      </c>
      <c r="Y2" s="8" t="s">
        <v>38</v>
      </c>
      <c r="Z2" s="7" t="s">
        <v>39</v>
      </c>
      <c r="AA2" s="8" t="s">
        <v>40</v>
      </c>
      <c r="AB2" s="9">
        <f t="shared" ref="AB2:AB16" si="0">Q2/100</f>
        <v>6.5421599999999996E-2</v>
      </c>
    </row>
    <row r="3" spans="1:28" x14ac:dyDescent="0.35">
      <c r="A3" s="4">
        <v>5170</v>
      </c>
      <c r="B3" s="5" t="s">
        <v>28</v>
      </c>
      <c r="C3" s="6">
        <v>43567</v>
      </c>
      <c r="D3" s="7">
        <v>166</v>
      </c>
      <c r="E3" s="8" t="s">
        <v>45</v>
      </c>
      <c r="F3" s="7" t="s">
        <v>49</v>
      </c>
      <c r="G3" s="8" t="s">
        <v>50</v>
      </c>
      <c r="H3" s="7" t="str">
        <f>"000028"</f>
        <v>000028</v>
      </c>
      <c r="I3" s="6">
        <v>42934</v>
      </c>
      <c r="J3" s="7" t="str">
        <f>"000030"</f>
        <v>000030</v>
      </c>
      <c r="K3" s="6">
        <v>43598</v>
      </c>
      <c r="L3" s="7" t="str">
        <f>"000031"</f>
        <v>000031</v>
      </c>
      <c r="M3" s="6">
        <v>43598</v>
      </c>
      <c r="N3" s="7">
        <v>16</v>
      </c>
      <c r="O3" s="7" t="str">
        <f>""</f>
        <v/>
      </c>
      <c r="P3" s="6"/>
      <c r="Q3" s="9">
        <v>9.2944200000000006</v>
      </c>
      <c r="R3" s="9">
        <v>0.80989</v>
      </c>
      <c r="S3" s="9">
        <v>8.4845299999999995</v>
      </c>
      <c r="T3" s="7">
        <v>17</v>
      </c>
      <c r="U3" s="6">
        <v>43567</v>
      </c>
      <c r="V3" s="7">
        <v>0</v>
      </c>
      <c r="W3" s="8" t="s">
        <v>51</v>
      </c>
      <c r="X3" s="7" t="s">
        <v>35</v>
      </c>
      <c r="Y3" s="8" t="s">
        <v>34</v>
      </c>
      <c r="Z3" s="7" t="s">
        <v>39</v>
      </c>
      <c r="AA3" s="8" t="s">
        <v>40</v>
      </c>
      <c r="AB3" s="9">
        <f t="shared" si="0"/>
        <v>9.2944200000000005E-2</v>
      </c>
    </row>
    <row r="4" spans="1:28" x14ac:dyDescent="0.35">
      <c r="A4" s="4">
        <v>5171</v>
      </c>
      <c r="B4" s="5" t="s">
        <v>28</v>
      </c>
      <c r="C4" s="6">
        <v>43575</v>
      </c>
      <c r="D4" s="7">
        <v>166</v>
      </c>
      <c r="E4" s="8" t="s">
        <v>45</v>
      </c>
      <c r="F4" s="7" t="s">
        <v>49</v>
      </c>
      <c r="G4" s="8" t="s">
        <v>50</v>
      </c>
      <c r="H4" s="7" t="str">
        <f>"000028"</f>
        <v>000028</v>
      </c>
      <c r="I4" s="6">
        <v>42934</v>
      </c>
      <c r="J4" s="7" t="str">
        <f>"000030"</f>
        <v>000030</v>
      </c>
      <c r="K4" s="6">
        <v>43598</v>
      </c>
      <c r="L4" s="7" t="str">
        <f>"000031"</f>
        <v>000031</v>
      </c>
      <c r="M4" s="6">
        <v>43598</v>
      </c>
      <c r="N4" s="7">
        <v>16</v>
      </c>
      <c r="O4" s="7" t="str">
        <f>""</f>
        <v/>
      </c>
      <c r="P4" s="6"/>
      <c r="Q4" s="9">
        <v>7.7453500000000002</v>
      </c>
      <c r="R4" s="9">
        <v>0.61634</v>
      </c>
      <c r="S4" s="9">
        <v>7.1290100000000001</v>
      </c>
      <c r="T4" s="7">
        <v>20</v>
      </c>
      <c r="U4" s="6">
        <v>43575</v>
      </c>
      <c r="V4" s="7">
        <v>0</v>
      </c>
      <c r="W4" s="8" t="s">
        <v>51</v>
      </c>
      <c r="X4" s="7" t="s">
        <v>35</v>
      </c>
      <c r="Y4" s="8" t="s">
        <v>34</v>
      </c>
      <c r="Z4" s="7" t="s">
        <v>39</v>
      </c>
      <c r="AA4" s="8" t="s">
        <v>40</v>
      </c>
      <c r="AB4" s="9">
        <f t="shared" si="0"/>
        <v>7.7453500000000008E-2</v>
      </c>
    </row>
    <row r="5" spans="1:28" x14ac:dyDescent="0.35">
      <c r="A5" s="4">
        <v>5172</v>
      </c>
      <c r="B5" s="5" t="s">
        <v>28</v>
      </c>
      <c r="C5" s="6">
        <v>43582</v>
      </c>
      <c r="D5" s="7">
        <v>166</v>
      </c>
      <c r="E5" s="8" t="s">
        <v>45</v>
      </c>
      <c r="F5" s="7" t="s">
        <v>52</v>
      </c>
      <c r="G5" s="8" t="s">
        <v>53</v>
      </c>
      <c r="H5" s="7" t="str">
        <f>"000136"</f>
        <v>000136</v>
      </c>
      <c r="I5" s="6">
        <v>42772</v>
      </c>
      <c r="J5" s="7" t="str">
        <f>"000026"</f>
        <v>000026</v>
      </c>
      <c r="K5" s="6">
        <v>43105</v>
      </c>
      <c r="L5" s="7" t="str">
        <f>"000030"</f>
        <v>000030</v>
      </c>
      <c r="M5" s="6">
        <v>43106</v>
      </c>
      <c r="N5" s="7">
        <v>17</v>
      </c>
      <c r="O5" s="7" t="str">
        <f>"001040"</f>
        <v>001040</v>
      </c>
      <c r="P5" s="6">
        <v>43580</v>
      </c>
      <c r="Q5" s="9">
        <v>24.902799999999999</v>
      </c>
      <c r="R5" s="9">
        <v>3.6768000000000001</v>
      </c>
      <c r="S5" s="9">
        <v>21.225999999999999</v>
      </c>
      <c r="T5" s="7">
        <v>31</v>
      </c>
      <c r="U5" s="6">
        <v>43582</v>
      </c>
      <c r="V5" s="7">
        <v>9845019853</v>
      </c>
      <c r="W5" s="8" t="s">
        <v>36</v>
      </c>
      <c r="X5" s="7" t="s">
        <v>32</v>
      </c>
      <c r="Y5" s="8" t="s">
        <v>33</v>
      </c>
      <c r="Z5" s="7" t="s">
        <v>41</v>
      </c>
      <c r="AA5" s="8" t="s">
        <v>42</v>
      </c>
      <c r="AB5" s="9">
        <f t="shared" si="0"/>
        <v>0.249028</v>
      </c>
    </row>
    <row r="6" spans="1:28" x14ac:dyDescent="0.35">
      <c r="A6" s="4">
        <v>5173</v>
      </c>
      <c r="B6" s="5" t="s">
        <v>31</v>
      </c>
      <c r="C6" s="6">
        <v>43591</v>
      </c>
      <c r="D6" s="7">
        <v>166</v>
      </c>
      <c r="E6" s="8" t="s">
        <v>45</v>
      </c>
      <c r="F6" s="7" t="s">
        <v>54</v>
      </c>
      <c r="G6" s="8" t="s">
        <v>55</v>
      </c>
      <c r="H6" s="7" t="str">
        <f>"000011"</f>
        <v>000011</v>
      </c>
      <c r="I6" s="6">
        <v>42852</v>
      </c>
      <c r="J6" s="7" t="str">
        <f>"000004"</f>
        <v>000004</v>
      </c>
      <c r="K6" s="6">
        <v>42970</v>
      </c>
      <c r="L6" s="7" t="str">
        <f>"000009"</f>
        <v>000009</v>
      </c>
      <c r="M6" s="6">
        <v>42976</v>
      </c>
      <c r="N6" s="7">
        <v>16</v>
      </c>
      <c r="O6" s="7" t="str">
        <f>"001287"</f>
        <v>001287</v>
      </c>
      <c r="P6" s="6">
        <v>43587</v>
      </c>
      <c r="Q6" s="9">
        <v>13.27262</v>
      </c>
      <c r="R6" s="9">
        <v>1.47262</v>
      </c>
      <c r="S6" s="9">
        <v>11.8</v>
      </c>
      <c r="T6" s="7">
        <v>37</v>
      </c>
      <c r="U6" s="6">
        <v>43591</v>
      </c>
      <c r="V6" s="7">
        <v>9019392999</v>
      </c>
      <c r="W6" s="8" t="s">
        <v>56</v>
      </c>
      <c r="X6" s="7" t="s">
        <v>29</v>
      </c>
      <c r="Y6" s="8" t="s">
        <v>30</v>
      </c>
      <c r="Z6" s="7" t="s">
        <v>43</v>
      </c>
      <c r="AA6" s="8" t="s">
        <v>44</v>
      </c>
      <c r="AB6" s="9">
        <f t="shared" si="0"/>
        <v>0.13272619999999999</v>
      </c>
    </row>
    <row r="7" spans="1:28" x14ac:dyDescent="0.35">
      <c r="A7" s="4">
        <v>5174</v>
      </c>
      <c r="B7" s="5" t="s">
        <v>31</v>
      </c>
      <c r="C7" s="6">
        <v>43603</v>
      </c>
      <c r="D7" s="7">
        <v>166</v>
      </c>
      <c r="E7" s="8" t="s">
        <v>45</v>
      </c>
      <c r="F7" s="7" t="s">
        <v>57</v>
      </c>
      <c r="G7" s="8" t="s">
        <v>58</v>
      </c>
      <c r="H7" s="7" t="str">
        <f>"000107"</f>
        <v>000107</v>
      </c>
      <c r="I7" s="6">
        <v>42810</v>
      </c>
      <c r="J7" s="7" t="str">
        <f>"000006"</f>
        <v>000006</v>
      </c>
      <c r="K7" s="6">
        <v>42983</v>
      </c>
      <c r="L7" s="7" t="str">
        <f>"000022"</f>
        <v>000022</v>
      </c>
      <c r="M7" s="6">
        <v>43001</v>
      </c>
      <c r="N7" s="7">
        <v>17</v>
      </c>
      <c r="O7" s="7" t="str">
        <f>"001663"</f>
        <v>001663</v>
      </c>
      <c r="P7" s="6">
        <v>43602</v>
      </c>
      <c r="Q7" s="9">
        <v>9.3502500000000008</v>
      </c>
      <c r="R7" s="9">
        <v>1.0882499999999999</v>
      </c>
      <c r="S7" s="9">
        <v>8.2620000000000005</v>
      </c>
      <c r="T7" s="7">
        <v>50</v>
      </c>
      <c r="U7" s="6">
        <v>43603</v>
      </c>
      <c r="V7" s="7">
        <v>9740408436</v>
      </c>
      <c r="W7" s="8" t="s">
        <v>59</v>
      </c>
      <c r="X7" s="7" t="s">
        <v>29</v>
      </c>
      <c r="Y7" s="8" t="s">
        <v>30</v>
      </c>
      <c r="Z7" s="7" t="s">
        <v>43</v>
      </c>
      <c r="AA7" s="8" t="s">
        <v>44</v>
      </c>
      <c r="AB7" s="9">
        <f t="shared" si="0"/>
        <v>9.3502500000000002E-2</v>
      </c>
    </row>
    <row r="8" spans="1:28" x14ac:dyDescent="0.35">
      <c r="A8" s="4">
        <v>5175</v>
      </c>
      <c r="B8" s="5" t="s">
        <v>60</v>
      </c>
      <c r="C8" s="6">
        <v>43648</v>
      </c>
      <c r="D8" s="7">
        <v>166</v>
      </c>
      <c r="E8" s="8" t="s">
        <v>45</v>
      </c>
      <c r="F8" s="7" t="s">
        <v>49</v>
      </c>
      <c r="G8" s="10" t="s">
        <v>50</v>
      </c>
      <c r="H8" s="7" t="str">
        <f>"000028"</f>
        <v>000028</v>
      </c>
      <c r="I8" s="6">
        <v>42934</v>
      </c>
      <c r="J8" s="7" t="str">
        <f>"000191"</f>
        <v>000191</v>
      </c>
      <c r="K8" s="6">
        <v>43773</v>
      </c>
      <c r="L8" s="7" t="str">
        <f>"000191"</f>
        <v>000191</v>
      </c>
      <c r="M8" s="6">
        <v>43773</v>
      </c>
      <c r="N8" s="7">
        <v>16</v>
      </c>
      <c r="O8" s="7" t="str">
        <f>"006333"</f>
        <v>006333</v>
      </c>
      <c r="P8" s="6">
        <v>43791</v>
      </c>
      <c r="Q8" s="11">
        <v>4.6472100000000003</v>
      </c>
      <c r="R8" s="11">
        <v>0.36598000000000003</v>
      </c>
      <c r="S8" s="11">
        <v>4.2812299999999999</v>
      </c>
      <c r="T8" s="7">
        <v>102</v>
      </c>
      <c r="U8" s="6">
        <v>43648</v>
      </c>
      <c r="V8" s="7">
        <v>0</v>
      </c>
      <c r="W8" s="10" t="s">
        <v>51</v>
      </c>
      <c r="X8" s="7" t="s">
        <v>35</v>
      </c>
      <c r="Y8" s="10" t="s">
        <v>34</v>
      </c>
      <c r="Z8" s="7" t="s">
        <v>39</v>
      </c>
      <c r="AA8" s="10" t="s">
        <v>40</v>
      </c>
      <c r="AB8" s="11">
        <f t="shared" si="0"/>
        <v>4.6472100000000002E-2</v>
      </c>
    </row>
    <row r="9" spans="1:28" x14ac:dyDescent="0.35">
      <c r="A9" s="4">
        <v>5176</v>
      </c>
      <c r="B9" s="5" t="s">
        <v>60</v>
      </c>
      <c r="C9" s="6">
        <v>43664</v>
      </c>
      <c r="D9" s="7">
        <v>166</v>
      </c>
      <c r="E9" s="8" t="s">
        <v>45</v>
      </c>
      <c r="F9" s="7" t="s">
        <v>49</v>
      </c>
      <c r="G9" s="10" t="s">
        <v>50</v>
      </c>
      <c r="H9" s="7" t="str">
        <f>"000028"</f>
        <v>000028</v>
      </c>
      <c r="I9" s="6">
        <v>42934</v>
      </c>
      <c r="J9" s="7" t="str">
        <f>"000191"</f>
        <v>000191</v>
      </c>
      <c r="K9" s="6">
        <v>43773</v>
      </c>
      <c r="L9" s="7" t="str">
        <f>"000191"</f>
        <v>000191</v>
      </c>
      <c r="M9" s="6">
        <v>43773</v>
      </c>
      <c r="N9" s="7">
        <v>16</v>
      </c>
      <c r="O9" s="7" t="str">
        <f>"006333"</f>
        <v>006333</v>
      </c>
      <c r="P9" s="6">
        <v>43791</v>
      </c>
      <c r="Q9" s="11">
        <v>4.6472100000000003</v>
      </c>
      <c r="R9" s="11">
        <v>0.35498000000000002</v>
      </c>
      <c r="S9" s="11">
        <v>4.29223</v>
      </c>
      <c r="T9" s="7">
        <v>115</v>
      </c>
      <c r="U9" s="6">
        <v>43664</v>
      </c>
      <c r="V9" s="7">
        <v>0</v>
      </c>
      <c r="W9" s="10" t="s">
        <v>51</v>
      </c>
      <c r="X9" s="7" t="s">
        <v>35</v>
      </c>
      <c r="Y9" s="10" t="s">
        <v>34</v>
      </c>
      <c r="Z9" s="7" t="s">
        <v>39</v>
      </c>
      <c r="AA9" s="10" t="s">
        <v>40</v>
      </c>
      <c r="AB9" s="11">
        <f t="shared" si="0"/>
        <v>4.6472100000000002E-2</v>
      </c>
    </row>
    <row r="10" spans="1:28" x14ac:dyDescent="0.35">
      <c r="A10" s="4">
        <v>5177</v>
      </c>
      <c r="B10" s="5" t="s">
        <v>60</v>
      </c>
      <c r="C10" s="6">
        <v>43668</v>
      </c>
      <c r="D10" s="7">
        <v>166</v>
      </c>
      <c r="E10" s="8" t="s">
        <v>45</v>
      </c>
      <c r="F10" s="7" t="s">
        <v>61</v>
      </c>
      <c r="G10" s="10" t="s">
        <v>62</v>
      </c>
      <c r="H10" s="7" t="str">
        <f>"000032"</f>
        <v>000032</v>
      </c>
      <c r="I10" s="6">
        <v>42880</v>
      </c>
      <c r="J10" s="7" t="str">
        <f>"000035"</f>
        <v>000035</v>
      </c>
      <c r="K10" s="6">
        <v>43633</v>
      </c>
      <c r="L10" s="7" t="str">
        <f>"000064"</f>
        <v>000064</v>
      </c>
      <c r="M10" s="6">
        <v>43633</v>
      </c>
      <c r="N10" s="7">
        <v>17</v>
      </c>
      <c r="O10" s="7" t="str">
        <f>"003757"</f>
        <v>003757</v>
      </c>
      <c r="P10" s="6">
        <v>43664</v>
      </c>
      <c r="Q10" s="11">
        <v>11.397600000000001</v>
      </c>
      <c r="R10" s="11">
        <v>1.0125999999999999</v>
      </c>
      <c r="S10" s="11">
        <v>10.385</v>
      </c>
      <c r="T10" s="7">
        <v>119</v>
      </c>
      <c r="U10" s="6">
        <v>43668</v>
      </c>
      <c r="V10" s="7">
        <v>9901333577</v>
      </c>
      <c r="W10" s="10" t="s">
        <v>63</v>
      </c>
      <c r="X10" s="7" t="s">
        <v>64</v>
      </c>
      <c r="Y10" s="10" t="s">
        <v>65</v>
      </c>
      <c r="Z10" s="7" t="s">
        <v>43</v>
      </c>
      <c r="AA10" s="10" t="s">
        <v>44</v>
      </c>
      <c r="AB10" s="11">
        <f t="shared" si="0"/>
        <v>0.11397600000000001</v>
      </c>
    </row>
    <row r="11" spans="1:28" x14ac:dyDescent="0.35">
      <c r="A11" s="4">
        <v>5178</v>
      </c>
      <c r="B11" s="5" t="s">
        <v>60</v>
      </c>
      <c r="C11" s="6">
        <v>43672</v>
      </c>
      <c r="D11" s="7">
        <v>166</v>
      </c>
      <c r="E11" s="8" t="s">
        <v>45</v>
      </c>
      <c r="F11" s="7" t="s">
        <v>66</v>
      </c>
      <c r="G11" s="10" t="s">
        <v>67</v>
      </c>
      <c r="H11" s="7" t="str">
        <f>"000195"</f>
        <v>000195</v>
      </c>
      <c r="I11" s="6">
        <v>43523</v>
      </c>
      <c r="J11" s="7" t="str">
        <f>"000032"</f>
        <v>000032</v>
      </c>
      <c r="K11" s="6">
        <v>43628</v>
      </c>
      <c r="L11" s="7" t="str">
        <f>"000062"</f>
        <v>000062</v>
      </c>
      <c r="M11" s="6">
        <v>43629</v>
      </c>
      <c r="N11" s="7">
        <v>19</v>
      </c>
      <c r="O11" s="7" t="str">
        <f>"003792"</f>
        <v>003792</v>
      </c>
      <c r="P11" s="6">
        <v>43665</v>
      </c>
      <c r="Q11" s="11">
        <v>54.368899999999996</v>
      </c>
      <c r="R11" s="11">
        <v>5.7629000000000001</v>
      </c>
      <c r="S11" s="11">
        <v>48.606000000000002</v>
      </c>
      <c r="T11" s="7">
        <v>127</v>
      </c>
      <c r="U11" s="6">
        <v>43672</v>
      </c>
      <c r="V11" s="7">
        <v>9986697126</v>
      </c>
      <c r="W11" s="10" t="s">
        <v>68</v>
      </c>
      <c r="X11" s="7" t="s">
        <v>69</v>
      </c>
      <c r="Y11" s="10" t="s">
        <v>70</v>
      </c>
      <c r="Z11" s="7" t="s">
        <v>43</v>
      </c>
      <c r="AA11" s="10" t="s">
        <v>44</v>
      </c>
      <c r="AB11" s="11">
        <f t="shared" si="0"/>
        <v>0.54368899999999998</v>
      </c>
    </row>
    <row r="12" spans="1:28" x14ac:dyDescent="0.35">
      <c r="A12" s="4">
        <v>5179</v>
      </c>
      <c r="B12" s="5" t="s">
        <v>60</v>
      </c>
      <c r="C12" s="6">
        <v>43672</v>
      </c>
      <c r="D12" s="7">
        <v>166</v>
      </c>
      <c r="E12" s="8" t="s">
        <v>45</v>
      </c>
      <c r="F12" s="7" t="s">
        <v>71</v>
      </c>
      <c r="G12" s="10" t="s">
        <v>72</v>
      </c>
      <c r="H12" s="7" t="str">
        <f>"000196"</f>
        <v>000196</v>
      </c>
      <c r="I12" s="6">
        <v>43523</v>
      </c>
      <c r="J12" s="7" t="str">
        <f>"000040"</f>
        <v>000040</v>
      </c>
      <c r="K12" s="6">
        <v>43641</v>
      </c>
      <c r="L12" s="7" t="str">
        <f>"000073"</f>
        <v>000073</v>
      </c>
      <c r="M12" s="6">
        <v>43643</v>
      </c>
      <c r="N12" s="7">
        <v>19</v>
      </c>
      <c r="O12" s="7" t="str">
        <f>"003835"</f>
        <v>003835</v>
      </c>
      <c r="P12" s="6">
        <v>43665</v>
      </c>
      <c r="Q12" s="11">
        <v>69.265249999999995</v>
      </c>
      <c r="R12" s="11">
        <v>7.4002499999999998</v>
      </c>
      <c r="S12" s="11">
        <v>61.865000000000002</v>
      </c>
      <c r="T12" s="7">
        <v>127</v>
      </c>
      <c r="U12" s="6">
        <v>43672</v>
      </c>
      <c r="V12" s="7">
        <v>9986697126</v>
      </c>
      <c r="W12" s="10" t="s">
        <v>68</v>
      </c>
      <c r="X12" s="7" t="s">
        <v>69</v>
      </c>
      <c r="Y12" s="10" t="s">
        <v>70</v>
      </c>
      <c r="Z12" s="7" t="s">
        <v>43</v>
      </c>
      <c r="AA12" s="10" t="s">
        <v>44</v>
      </c>
      <c r="AB12" s="11">
        <f t="shared" si="0"/>
        <v>0.69265249999999989</v>
      </c>
    </row>
    <row r="13" spans="1:28" x14ac:dyDescent="0.35">
      <c r="A13" s="4">
        <v>5180</v>
      </c>
      <c r="B13" s="5" t="s">
        <v>60</v>
      </c>
      <c r="C13" s="6">
        <v>43677</v>
      </c>
      <c r="D13" s="7">
        <v>166</v>
      </c>
      <c r="E13" s="8" t="s">
        <v>45</v>
      </c>
      <c r="F13" s="7" t="s">
        <v>73</v>
      </c>
      <c r="G13" s="10" t="s">
        <v>74</v>
      </c>
      <c r="H13" s="7" t="str">
        <f>"000129"</f>
        <v>000129</v>
      </c>
      <c r="I13" s="6">
        <v>42011</v>
      </c>
      <c r="J13" s="7" t="str">
        <f>"000052"</f>
        <v>000052</v>
      </c>
      <c r="K13" s="6">
        <v>43157</v>
      </c>
      <c r="L13" s="7" t="str">
        <f>"000123"</f>
        <v>000123</v>
      </c>
      <c r="M13" s="6">
        <v>43159</v>
      </c>
      <c r="N13" s="7">
        <v>15</v>
      </c>
      <c r="O13" s="7" t="str">
        <f>"003989"</f>
        <v>003989</v>
      </c>
      <c r="P13" s="6">
        <v>43671</v>
      </c>
      <c r="Q13" s="11">
        <v>4.5242000000000004</v>
      </c>
      <c r="R13" s="11">
        <v>0.49120000000000003</v>
      </c>
      <c r="S13" s="11">
        <v>4.0330000000000004</v>
      </c>
      <c r="T13" s="7">
        <v>135</v>
      </c>
      <c r="U13" s="6">
        <v>43677</v>
      </c>
      <c r="V13" s="7">
        <v>9845995815</v>
      </c>
      <c r="W13" s="10" t="s">
        <v>75</v>
      </c>
      <c r="X13" s="7" t="s">
        <v>29</v>
      </c>
      <c r="Y13" s="10" t="s">
        <v>30</v>
      </c>
      <c r="Z13" s="7" t="s">
        <v>43</v>
      </c>
      <c r="AA13" s="10" t="s">
        <v>44</v>
      </c>
      <c r="AB13" s="11">
        <f t="shared" si="0"/>
        <v>4.5242000000000004E-2</v>
      </c>
    </row>
    <row r="14" spans="1:28" x14ac:dyDescent="0.35">
      <c r="A14" s="4">
        <v>5181</v>
      </c>
      <c r="B14" s="5" t="s">
        <v>76</v>
      </c>
      <c r="C14" s="6">
        <v>43696</v>
      </c>
      <c r="D14" s="7">
        <v>166</v>
      </c>
      <c r="E14" s="8" t="s">
        <v>45</v>
      </c>
      <c r="F14" s="7" t="s">
        <v>77</v>
      </c>
      <c r="G14" s="10" t="s">
        <v>78</v>
      </c>
      <c r="H14" s="7" t="str">
        <f>"000060"</f>
        <v>000060</v>
      </c>
      <c r="I14" s="6">
        <v>42914</v>
      </c>
      <c r="J14" s="7" t="str">
        <f>"000077"</f>
        <v>000077</v>
      </c>
      <c r="K14" s="6">
        <v>43178</v>
      </c>
      <c r="L14" s="7" t="str">
        <f>"000172"</f>
        <v>000172</v>
      </c>
      <c r="M14" s="6">
        <v>43187</v>
      </c>
      <c r="N14" s="7">
        <v>17</v>
      </c>
      <c r="O14" s="7" t="str">
        <f>"004486"</f>
        <v>004486</v>
      </c>
      <c r="P14" s="6">
        <v>43691</v>
      </c>
      <c r="Q14" s="11">
        <v>18.43281</v>
      </c>
      <c r="R14" s="11">
        <v>2.1048100000000001</v>
      </c>
      <c r="S14" s="11">
        <v>16.327999999999999</v>
      </c>
      <c r="T14" s="7">
        <v>158</v>
      </c>
      <c r="U14" s="6">
        <v>43696</v>
      </c>
      <c r="V14" s="7">
        <v>9901333577</v>
      </c>
      <c r="W14" s="10" t="s">
        <v>63</v>
      </c>
      <c r="X14" s="7" t="s">
        <v>29</v>
      </c>
      <c r="Y14" s="10" t="s">
        <v>30</v>
      </c>
      <c r="Z14" s="7" t="s">
        <v>43</v>
      </c>
      <c r="AA14" s="10" t="s">
        <v>44</v>
      </c>
      <c r="AB14" s="11">
        <f t="shared" si="0"/>
        <v>0.18432809999999999</v>
      </c>
    </row>
    <row r="15" spans="1:28" x14ac:dyDescent="0.35">
      <c r="A15" s="4">
        <v>5182</v>
      </c>
      <c r="B15" s="5" t="s">
        <v>76</v>
      </c>
      <c r="C15" s="6">
        <v>43696</v>
      </c>
      <c r="D15" s="7">
        <v>166</v>
      </c>
      <c r="E15" s="8" t="s">
        <v>45</v>
      </c>
      <c r="F15" s="7" t="s">
        <v>79</v>
      </c>
      <c r="G15" s="10" t="s">
        <v>80</v>
      </c>
      <c r="H15" s="7" t="str">
        <f>"000059"</f>
        <v>000059</v>
      </c>
      <c r="I15" s="6">
        <v>42914</v>
      </c>
      <c r="J15" s="7" t="str">
        <f>"000076"</f>
        <v>000076</v>
      </c>
      <c r="K15" s="6">
        <v>43178</v>
      </c>
      <c r="L15" s="7" t="str">
        <f>"000173"</f>
        <v>000173</v>
      </c>
      <c r="M15" s="6">
        <v>43187</v>
      </c>
      <c r="N15" s="7">
        <v>17</v>
      </c>
      <c r="O15" s="7" t="str">
        <f>"004488"</f>
        <v>004488</v>
      </c>
      <c r="P15" s="6">
        <v>43691</v>
      </c>
      <c r="Q15" s="11">
        <v>20.228000000000002</v>
      </c>
      <c r="R15" s="11">
        <v>2.1859999999999999</v>
      </c>
      <c r="S15" s="11">
        <v>18.042000000000002</v>
      </c>
      <c r="T15" s="7">
        <v>158</v>
      </c>
      <c r="U15" s="6">
        <v>43696</v>
      </c>
      <c r="V15" s="7">
        <v>9901333577</v>
      </c>
      <c r="W15" s="10" t="s">
        <v>63</v>
      </c>
      <c r="X15" s="7" t="s">
        <v>29</v>
      </c>
      <c r="Y15" s="10" t="s">
        <v>30</v>
      </c>
      <c r="Z15" s="7" t="s">
        <v>43</v>
      </c>
      <c r="AA15" s="10" t="s">
        <v>44</v>
      </c>
      <c r="AB15" s="11">
        <f t="shared" si="0"/>
        <v>0.20228000000000002</v>
      </c>
    </row>
    <row r="16" spans="1:28" x14ac:dyDescent="0.35">
      <c r="A16" s="4">
        <v>5183</v>
      </c>
      <c r="B16" s="5" t="s">
        <v>81</v>
      </c>
      <c r="C16" s="6">
        <v>43721</v>
      </c>
      <c r="D16" s="7">
        <v>166</v>
      </c>
      <c r="E16" s="8" t="s">
        <v>45</v>
      </c>
      <c r="F16" s="7" t="s">
        <v>82</v>
      </c>
      <c r="G16" s="10" t="s">
        <v>83</v>
      </c>
      <c r="H16" s="7" t="str">
        <f>"000096"</f>
        <v>000096</v>
      </c>
      <c r="I16" s="6">
        <v>43139</v>
      </c>
      <c r="J16" s="7" t="str">
        <f>"000069"</f>
        <v>000069</v>
      </c>
      <c r="K16" s="6">
        <v>43691</v>
      </c>
      <c r="L16" s="7" t="str">
        <f>"000122"</f>
        <v>000122</v>
      </c>
      <c r="M16" s="6">
        <v>43691</v>
      </c>
      <c r="N16" s="7">
        <v>17</v>
      </c>
      <c r="O16" s="7" t="str">
        <f>"005122"</f>
        <v>005122</v>
      </c>
      <c r="P16" s="6">
        <v>43721</v>
      </c>
      <c r="Q16" s="11">
        <v>49.327599999999997</v>
      </c>
      <c r="R16" s="11">
        <v>5.4046000000000003</v>
      </c>
      <c r="S16" s="11">
        <v>43.923000000000002</v>
      </c>
      <c r="T16" s="7">
        <v>187</v>
      </c>
      <c r="U16" s="6">
        <v>43721</v>
      </c>
      <c r="V16" s="7">
        <v>9986697126</v>
      </c>
      <c r="W16" s="10" t="s">
        <v>84</v>
      </c>
      <c r="X16" s="7" t="s">
        <v>85</v>
      </c>
      <c r="Y16" s="10" t="s">
        <v>86</v>
      </c>
      <c r="Z16" s="7" t="s">
        <v>43</v>
      </c>
      <c r="AA16" s="10" t="s">
        <v>44</v>
      </c>
      <c r="AB16" s="11">
        <f t="shared" si="0"/>
        <v>0.49327599999999999</v>
      </c>
    </row>
    <row r="17" spans="1:28" x14ac:dyDescent="0.35">
      <c r="A17" s="4">
        <v>5184</v>
      </c>
      <c r="B17" s="5" t="s">
        <v>87</v>
      </c>
      <c r="C17" s="6">
        <v>43757</v>
      </c>
      <c r="D17" s="4">
        <v>166</v>
      </c>
      <c r="E17" s="8" t="s">
        <v>45</v>
      </c>
      <c r="F17" s="7" t="s">
        <v>88</v>
      </c>
      <c r="G17" s="8" t="s">
        <v>89</v>
      </c>
      <c r="H17" s="7" t="str">
        <f>"000080"</f>
        <v>000080</v>
      </c>
      <c r="I17" s="6">
        <v>43314</v>
      </c>
      <c r="J17" s="7" t="str">
        <f>"000048"</f>
        <v>000048</v>
      </c>
      <c r="K17" s="6">
        <v>43353</v>
      </c>
      <c r="L17" s="7" t="str">
        <f>"000086"</f>
        <v>000086</v>
      </c>
      <c r="M17" s="6">
        <v>43355</v>
      </c>
      <c r="N17" s="7">
        <v>18</v>
      </c>
      <c r="O17" s="7" t="str">
        <f>"005801"</f>
        <v>005801</v>
      </c>
      <c r="P17" s="6">
        <v>43755</v>
      </c>
      <c r="Q17" s="9">
        <v>2.5740699999999999</v>
      </c>
      <c r="R17" s="9">
        <v>0.25807000000000002</v>
      </c>
      <c r="S17" s="9">
        <v>2.3159999999999998</v>
      </c>
      <c r="T17" s="7">
        <v>13</v>
      </c>
      <c r="U17" s="6">
        <v>43757</v>
      </c>
      <c r="V17" s="7">
        <v>9448672784</v>
      </c>
      <c r="W17" s="8" t="s">
        <v>90</v>
      </c>
      <c r="X17" s="7" t="s">
        <v>29</v>
      </c>
      <c r="Y17" s="8" t="s">
        <v>30</v>
      </c>
      <c r="Z17" s="7" t="s">
        <v>43</v>
      </c>
      <c r="AA17" s="8" t="s">
        <v>44</v>
      </c>
      <c r="AB17" s="9">
        <v>2.5740699999999998E-2</v>
      </c>
    </row>
    <row r="18" spans="1:28" x14ac:dyDescent="0.35">
      <c r="A18" s="4">
        <v>5185</v>
      </c>
      <c r="B18" s="5" t="s">
        <v>87</v>
      </c>
      <c r="C18" s="6">
        <v>43761</v>
      </c>
      <c r="D18" s="4">
        <v>166</v>
      </c>
      <c r="E18" s="8" t="s">
        <v>45</v>
      </c>
      <c r="F18" s="7" t="s">
        <v>91</v>
      </c>
      <c r="G18" s="8" t="s">
        <v>92</v>
      </c>
      <c r="H18" s="7" t="str">
        <f>"000038"</f>
        <v>000038</v>
      </c>
      <c r="I18" s="6">
        <v>43644</v>
      </c>
      <c r="J18" s="7" t="str">
        <f>"000088"</f>
        <v>000088</v>
      </c>
      <c r="K18" s="6">
        <v>43729</v>
      </c>
      <c r="L18" s="7" t="str">
        <f>"000161"</f>
        <v>000161</v>
      </c>
      <c r="M18" s="6">
        <v>43729</v>
      </c>
      <c r="N18" s="7">
        <v>19</v>
      </c>
      <c r="O18" s="7" t="str">
        <f>"005859"</f>
        <v>005859</v>
      </c>
      <c r="P18" s="6">
        <v>43757</v>
      </c>
      <c r="Q18" s="9">
        <v>99.85</v>
      </c>
      <c r="R18" s="9">
        <v>11.35089</v>
      </c>
      <c r="S18" s="9">
        <v>88.499110000000002</v>
      </c>
      <c r="T18" s="7">
        <v>13</v>
      </c>
      <c r="U18" s="6">
        <v>43761</v>
      </c>
      <c r="V18" s="7">
        <v>9986697126</v>
      </c>
      <c r="W18" s="8" t="s">
        <v>68</v>
      </c>
      <c r="X18" s="7" t="s">
        <v>93</v>
      </c>
      <c r="Y18" s="8" t="s">
        <v>94</v>
      </c>
      <c r="Z18" s="7" t="s">
        <v>43</v>
      </c>
      <c r="AA18" s="8" t="s">
        <v>44</v>
      </c>
      <c r="AB18" s="9">
        <v>0.99849999999999994</v>
      </c>
    </row>
    <row r="19" spans="1:28" x14ac:dyDescent="0.35">
      <c r="A19" s="4">
        <v>5186</v>
      </c>
      <c r="B19" s="5" t="s">
        <v>87</v>
      </c>
      <c r="C19" s="6">
        <v>43768</v>
      </c>
      <c r="D19" s="4">
        <v>166</v>
      </c>
      <c r="E19" s="8" t="s">
        <v>45</v>
      </c>
      <c r="F19" s="7" t="s">
        <v>95</v>
      </c>
      <c r="G19" s="8" t="s">
        <v>96</v>
      </c>
      <c r="H19" s="7" t="str">
        <f>"000045"</f>
        <v>000045</v>
      </c>
      <c r="I19" s="6">
        <v>43654</v>
      </c>
      <c r="J19" s="7" t="str">
        <f>"000082"</f>
        <v>000082</v>
      </c>
      <c r="K19" s="6">
        <v>43725</v>
      </c>
      <c r="L19" s="7" t="str">
        <f>"000153"</f>
        <v>000153</v>
      </c>
      <c r="M19" s="6">
        <v>43727</v>
      </c>
      <c r="N19" s="7">
        <v>19</v>
      </c>
      <c r="O19" s="7" t="str">
        <f>"005977"</f>
        <v>005977</v>
      </c>
      <c r="P19" s="6">
        <v>43763</v>
      </c>
      <c r="Q19" s="9">
        <v>5.6719999999999997</v>
      </c>
      <c r="R19" s="9">
        <v>0.64370000000000005</v>
      </c>
      <c r="S19" s="9">
        <v>5.0282999999999998</v>
      </c>
      <c r="T19" s="7">
        <v>13</v>
      </c>
      <c r="U19" s="6">
        <v>43768</v>
      </c>
      <c r="V19" s="7">
        <v>9900826245</v>
      </c>
      <c r="W19" s="8" t="s">
        <v>97</v>
      </c>
      <c r="X19" s="7" t="s">
        <v>98</v>
      </c>
      <c r="Y19" s="8" t="s">
        <v>99</v>
      </c>
      <c r="Z19" s="7" t="s">
        <v>43</v>
      </c>
      <c r="AA19" s="8" t="s">
        <v>44</v>
      </c>
      <c r="AB19" s="9">
        <v>5.672E-2</v>
      </c>
    </row>
    <row r="20" spans="1:28" x14ac:dyDescent="0.35">
      <c r="A20" s="4">
        <v>5187</v>
      </c>
      <c r="B20" s="5" t="s">
        <v>100</v>
      </c>
      <c r="C20" s="6">
        <v>43783</v>
      </c>
      <c r="D20" s="4">
        <v>166</v>
      </c>
      <c r="E20" s="8" t="s">
        <v>45</v>
      </c>
      <c r="F20" s="7" t="s">
        <v>101</v>
      </c>
      <c r="G20" s="8" t="s">
        <v>102</v>
      </c>
      <c r="H20" s="7" t="str">
        <f>"000087"</f>
        <v>000087</v>
      </c>
      <c r="I20" s="6">
        <v>43519</v>
      </c>
      <c r="J20" s="7" t="str">
        <f>"000091"</f>
        <v>000091</v>
      </c>
      <c r="K20" s="6">
        <v>43763</v>
      </c>
      <c r="L20" s="7" t="str">
        <f>"000090"</f>
        <v>000090</v>
      </c>
      <c r="M20" s="6">
        <v>43766</v>
      </c>
      <c r="N20" s="7">
        <v>17</v>
      </c>
      <c r="O20" s="7" t="str">
        <f>"006214"</f>
        <v>006214</v>
      </c>
      <c r="P20" s="6">
        <v>43782</v>
      </c>
      <c r="Q20" s="9">
        <v>4.0299300000000002</v>
      </c>
      <c r="R20" s="9">
        <v>0.39839999999999998</v>
      </c>
      <c r="S20" s="9">
        <v>3.6315300000000001</v>
      </c>
      <c r="T20" s="7">
        <v>13</v>
      </c>
      <c r="U20" s="6">
        <v>43783</v>
      </c>
      <c r="V20" s="7">
        <v>9964503178</v>
      </c>
      <c r="W20" s="8" t="s">
        <v>103</v>
      </c>
      <c r="X20" s="7" t="s">
        <v>104</v>
      </c>
      <c r="Y20" s="8" t="s">
        <v>105</v>
      </c>
      <c r="Z20" s="7" t="s">
        <v>41</v>
      </c>
      <c r="AA20" s="8" t="s">
        <v>42</v>
      </c>
      <c r="AB20" s="9">
        <v>4.0299300000000003E-2</v>
      </c>
    </row>
    <row r="21" spans="1:28" x14ac:dyDescent="0.35">
      <c r="A21" s="4">
        <v>5188</v>
      </c>
      <c r="B21" s="5" t="s">
        <v>100</v>
      </c>
      <c r="C21" s="6">
        <v>43795</v>
      </c>
      <c r="D21" s="4">
        <v>166</v>
      </c>
      <c r="E21" s="8" t="s">
        <v>45</v>
      </c>
      <c r="F21" s="7" t="s">
        <v>49</v>
      </c>
      <c r="G21" s="8" t="s">
        <v>50</v>
      </c>
      <c r="H21" s="7" t="str">
        <f>"000028"</f>
        <v>000028</v>
      </c>
      <c r="I21" s="6">
        <v>42934</v>
      </c>
      <c r="J21" s="7" t="str">
        <f>"000191"</f>
        <v>000191</v>
      </c>
      <c r="K21" s="6">
        <v>43773</v>
      </c>
      <c r="L21" s="7" t="str">
        <f>"000191"</f>
        <v>000191</v>
      </c>
      <c r="M21" s="6">
        <v>43773</v>
      </c>
      <c r="N21" s="7">
        <v>16</v>
      </c>
      <c r="O21" s="7" t="str">
        <f>"006333"</f>
        <v>006333</v>
      </c>
      <c r="P21" s="6">
        <v>43791</v>
      </c>
      <c r="Q21" s="9">
        <v>4.6472100000000003</v>
      </c>
      <c r="R21" s="9">
        <v>0.35498000000000002</v>
      </c>
      <c r="S21" s="9">
        <v>4.29223</v>
      </c>
      <c r="T21" s="7">
        <v>13</v>
      </c>
      <c r="U21" s="6">
        <v>43795</v>
      </c>
      <c r="V21" s="7">
        <v>0</v>
      </c>
      <c r="W21" s="8" t="s">
        <v>51</v>
      </c>
      <c r="X21" s="7" t="s">
        <v>35</v>
      </c>
      <c r="Y21" s="8" t="s">
        <v>34</v>
      </c>
      <c r="Z21" s="7" t="s">
        <v>39</v>
      </c>
      <c r="AA21" s="8" t="s">
        <v>40</v>
      </c>
      <c r="AB21" s="9">
        <v>4.6472100000000002E-2</v>
      </c>
    </row>
    <row r="22" spans="1:28" x14ac:dyDescent="0.35">
      <c r="A22" s="4">
        <v>5189</v>
      </c>
      <c r="B22" s="5" t="s">
        <v>106</v>
      </c>
      <c r="C22" s="6">
        <v>43805</v>
      </c>
      <c r="D22" s="4">
        <v>166</v>
      </c>
      <c r="E22" s="8" t="s">
        <v>45</v>
      </c>
      <c r="F22" s="7" t="s">
        <v>107</v>
      </c>
      <c r="G22" s="8" t="s">
        <v>108</v>
      </c>
      <c r="H22" s="7" t="str">
        <f>"000232"</f>
        <v>000232</v>
      </c>
      <c r="I22" s="6">
        <v>43532</v>
      </c>
      <c r="J22" s="7" t="str">
        <f>"000102"</f>
        <v>000102</v>
      </c>
      <c r="K22" s="6">
        <v>43782</v>
      </c>
      <c r="L22" s="7" t="str">
        <f>"000187"</f>
        <v>000187</v>
      </c>
      <c r="M22" s="6">
        <v>43782</v>
      </c>
      <c r="N22" s="7">
        <v>19</v>
      </c>
      <c r="O22" s="7" t="str">
        <f>"006653"</f>
        <v>006653</v>
      </c>
      <c r="P22" s="6">
        <v>43803</v>
      </c>
      <c r="Q22" s="9">
        <v>74.23</v>
      </c>
      <c r="R22" s="9">
        <v>8.5485000000000007</v>
      </c>
      <c r="S22" s="9">
        <v>65.6815</v>
      </c>
      <c r="T22" s="7">
        <v>13</v>
      </c>
      <c r="U22" s="6">
        <v>43805</v>
      </c>
      <c r="V22" s="7">
        <v>9986697126</v>
      </c>
      <c r="W22" s="8" t="s">
        <v>68</v>
      </c>
      <c r="X22" s="7" t="s">
        <v>69</v>
      </c>
      <c r="Y22" s="8" t="s">
        <v>70</v>
      </c>
      <c r="Z22" s="7" t="s">
        <v>43</v>
      </c>
      <c r="AA22" s="8" t="s">
        <v>44</v>
      </c>
      <c r="AB22" s="9">
        <v>0.74230000000000007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2020-01-30T07:00:59Z</dcterms:modified>
</cp:coreProperties>
</file>