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O10" i="1"/>
  <c r="L10" i="1"/>
  <c r="J10" i="1"/>
  <c r="H10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<sst xmlns="http://schemas.openxmlformats.org/spreadsheetml/2006/main" count="271" uniqueCount="129">
  <si>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</si>
  <si>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</si>
  <si>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</si>
  <si>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</si>
  <si>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</si>
  <si>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</si>
  <si>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</si>
  <si>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</si>
  <si>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</si>
  <si>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</si>
  <si>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</si>
  <si>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</si>
  <si>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</si>
  <si>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</si>
  <si>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</si>
  <si>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</si>
  <si>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</si>
  <si>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</si>
  <si>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</si>
  <si>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</si>
  <si>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</si>
  <si>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</si>
  <si>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</si>
  <si>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</si>
  <si>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</si>
  <si>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</si>
  <si>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</si>
  <si>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</si>
  <si>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</si>
  <si>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</si>
  <si>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</si>
  <si>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</si>
  <si>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</si>
  <si>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</si>
  <si>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</si>
  <si>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P3158</t>
  </si>
  <si>
    <t>SIP Infrastructure Project works</t>
  </si>
  <si>
    <t>KRIDL</t>
  </si>
  <si>
    <t>P0294</t>
  </si>
  <si>
    <t>M and R to Electrical Inst in BMP Buildings, Schools, M.Homes, Community Halls, Markets and Others</t>
  </si>
  <si>
    <t>ddo258</t>
  </si>
  <si>
    <t xml:space="preserve"> Executive Engineer Electrical South Zone</t>
  </si>
  <si>
    <t>ddo422</t>
  </si>
  <si>
    <t xml:space="preserve"> Executive Engineer Project - South Zone</t>
  </si>
  <si>
    <t>Pattabhi Ram Nagara</t>
  </si>
  <si>
    <t>168-16-000001</t>
  </si>
  <si>
    <t>Operation and Maintenance of Street Lighting System in Ward No.168 Package S-9 of South Zone</t>
  </si>
  <si>
    <t>M/s. Prabha Electricals (C.D.Ravi)</t>
  </si>
  <si>
    <t>168-17-000061</t>
  </si>
  <si>
    <t>Comprehensive Development of Bad Roadsand Improvements to roads side drains footpaths, asphalting and concreting including culverts to selected main and other connecting roads of Packing No P-JN in ward no 168 169, 170, 171 and 177 of Jayanagara Division in South zone Comprising 14 works</t>
  </si>
  <si>
    <t>C T Raju</t>
  </si>
  <si>
    <t>ddo271</t>
  </si>
  <si>
    <t xml:space="preserve"> Assistant Executive Engineer Jayanagar South Zone</t>
  </si>
  <si>
    <t>RAGHU. R.K</t>
  </si>
  <si>
    <t>168-17-000045</t>
  </si>
  <si>
    <t>Annual Electrical maintenance of Buildings coming under Jayanagara Assembly constituency in ward no 168</t>
  </si>
  <si>
    <t>M/S Jaicab Electricals (A Kamala Kannan)</t>
  </si>
  <si>
    <t>168-17-000016</t>
  </si>
  <si>
    <t>Development of Balance works in Lakshman Rao Bouleward M Block Park in ward no 168</t>
  </si>
  <si>
    <t>P3057</t>
  </si>
  <si>
    <t>Development of Sanjeevini Vana at Lakshman Rao Boulevard in ward no 168</t>
  </si>
  <si>
    <t>168-17-000034</t>
  </si>
  <si>
    <t>Improvements of drains and Culverts in 16th A Main and 17th Main in 4th T Block Jayanagara in Ward No 168 Pattabhiramanagara</t>
  </si>
  <si>
    <t>M/s Sai Constructions Pro. R Abhilash</t>
  </si>
  <si>
    <t>168-17-000031</t>
  </si>
  <si>
    <t>Improvements of drains at 5th Main from 27th Cross to 25th Cross and Balance portion of E/Side drain of 30th cross to 27th cross in 4th Block Jayanagara in Ward No 168 Pattabhiramanagara</t>
  </si>
  <si>
    <t>July</t>
  </si>
  <si>
    <t>168-16-000002</t>
  </si>
  <si>
    <t>Maintenance of ward no 168 Pattabhiramangar</t>
  </si>
  <si>
    <t>YANKANAGOWDA</t>
  </si>
  <si>
    <t>August</t>
  </si>
  <si>
    <t>168-17-000033</t>
  </si>
  <si>
    <t>Improvements of drains at 26th A Main from 35th C Cross to 32nd G Cross in 4th T Block Jayanagara in Ward No 168 Pattabhiramanagara</t>
  </si>
  <si>
    <t>M/S. SAI CONSTRUCTIONS PRO. R. ABHILASH</t>
  </si>
  <si>
    <t>168-17-000042</t>
  </si>
  <si>
    <t>Improvements of Roads and Asphalting at 37th F Cross from 16th Main to 22nd Main and 36th A Cross from 18th Main to 22nd Main in 4th T Block Jayanagara in Ward No 168 Pattabhiramanagar</t>
  </si>
  <si>
    <t>THAGGIKUPPAE SRI RANGAIAH MAHADEVA</t>
  </si>
  <si>
    <t>168-11-000071</t>
  </si>
  <si>
    <t>Setting up and operation of Nisurgruna Bio-gas plant for Bio degredable waste of 5MT capacity based on Bhabha Atomic Research centre technology in ward no 168, 3rd Block, 4th Main, Jayanagara, Pattabhiramanagara</t>
  </si>
  <si>
    <t>M/s Ashoka Biogreen Pvt Ltd</t>
  </si>
  <si>
    <t>P2200</t>
  </si>
  <si>
    <t>Works to be taken up under 13th Finance Commission</t>
  </si>
  <si>
    <t>ddo326</t>
  </si>
  <si>
    <t xml:space="preserve"> Executive Engineer SWM 1 Central Zone</t>
  </si>
  <si>
    <t>September</t>
  </si>
  <si>
    <t>168-19-000011</t>
  </si>
  <si>
    <t xml:space="preserve">Improvements to Lakshmanrao Buleward park in 4th main Jayanagar 4th block in ward no 168 Pattabhiramanagar </t>
  </si>
  <si>
    <t>P3111</t>
  </si>
  <si>
    <t>State Finance Commission Untied Grant Works</t>
  </si>
  <si>
    <t>168-17-000025</t>
  </si>
  <si>
    <t>Construction and repairs to culverts in Ward No168 Pattabhiramanagara</t>
  </si>
  <si>
    <t>R. Abhilash, Prop. sai constructions,</t>
  </si>
  <si>
    <t>168-17-000028</t>
  </si>
  <si>
    <t>Provoding ward Name Boards and stickers to Existing name boards in Ward No 168 Pattabhiramanagara</t>
  </si>
  <si>
    <t xml:space="preserve">R. Abhilash, Sai constructions, </t>
  </si>
  <si>
    <t>168-18-000013</t>
  </si>
  <si>
    <t>Providing LED street light fittings to 33rd cross 36th cross and surrounding area in Jayanagar 4th block in ward no 168</t>
  </si>
  <si>
    <t>Executive Engineer-1 (Karnataka Rural Infrastructure Development Ltd)</t>
  </si>
  <si>
    <t>P3331</t>
  </si>
  <si>
    <t>Special Development works at Ward No.11,20,32,50,64,67,69,126,139,145,154,168,169,177,178,179,187,188,193 ( 19 wards Rs.3.00 Cr. Each)</t>
  </si>
  <si>
    <t>168-18-000014</t>
  </si>
  <si>
    <t>Providing LED street Fittings to Marenahalli Tank Bund surrounding area in Jayanagar 4th T block in ward no 168</t>
  </si>
  <si>
    <t>168-18-000017</t>
  </si>
  <si>
    <t>Providing LED street LIght Fittings to Jayanagar 9th block surrounding area in ward no 168</t>
  </si>
  <si>
    <t xml:space="preserve">Executive Engineer-1 (Karnataka Rural Infrastructure Development Ltd) </t>
  </si>
  <si>
    <t>168-18-000015</t>
  </si>
  <si>
    <t>Providing LED street LIght Fittings to 18th main 26th main 28th main and surrounding area in Jayanagar 4th T block in ward no 168</t>
  </si>
  <si>
    <t>168-18-000012</t>
  </si>
  <si>
    <t>Providing LED street light fittings to 7th main 9th main 10th main and surrounding area in Jayanagar 4th block in ward no 168</t>
  </si>
  <si>
    <t>168-18-000016</t>
  </si>
  <si>
    <t>Providing LED street LIght Fittings to 38th cross39th cross 41st cross and surrounding area in Jayanagar 4th T block in ward no 168</t>
  </si>
  <si>
    <t>Executive Engineet-1 (Karnataka Rural Infrastructure Development Ltd)</t>
  </si>
  <si>
    <t>October</t>
  </si>
  <si>
    <t>168-17-000062</t>
  </si>
  <si>
    <t>Providing drinking water works in Ward No 168 in Jaynagar Division</t>
  </si>
  <si>
    <t>M. Malappa</t>
  </si>
  <si>
    <t>P3110</t>
  </si>
  <si>
    <t>14th Finance Commission Grant Works</t>
  </si>
  <si>
    <t>December</t>
  </si>
  <si>
    <t>168-19-000003</t>
  </si>
  <si>
    <t>Providing Automatic Timer Switches in ward no 168 Pattabhiramanagar</t>
  </si>
  <si>
    <t>M/s. Lakshmi.Y.V.Kavitha, Sri Krishna Electricals</t>
  </si>
  <si>
    <t>P3396</t>
  </si>
  <si>
    <t>Developmental works in Ward No.18, 157, 107, 180, 192, 46, 127, 115, 163, 168, Rs.7cr each</t>
  </si>
  <si>
    <t>168-18-000037</t>
  </si>
  <si>
    <t>Providing LED Lights to B S Chandrashekar playground in ward no 168 Pattabhiramanagar</t>
  </si>
  <si>
    <t>Executive Engineer-1, KRIDL</t>
  </si>
  <si>
    <t>P3364</t>
  </si>
  <si>
    <t>Special development works in Ward No. 18, 157, 107, 180, 192, 46, 127, 115, 163, 168 ( Rs. 3.00 Crores in each ward)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</si>
</sst>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workbookViewId="0">
      <selection activeCell="A2" sqref="A2:XFD28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5248</v>
      </c>
      <c r="B2" s="5" t="s">
        <v>28</v>
      </c>
      <c r="C2" s="6">
        <v>43567</v>
      </c>
      <c r="D2" s="7">
        <v>168</v>
      </c>
      <c r="E2" s="8" t="s">
        <v>44</v>
      </c>
      <c r="F2" s="7" t="s">
        <v>45</v>
      </c>
      <c r="G2" s="8" t="s">
        <v>46</v>
      </c>
      <c r="H2" s="7" t="str">
        <f>"000001"</f>
        <v>000001</v>
      </c>
      <c r="I2" s="6">
        <v>42930</v>
      </c>
      <c r="J2" s="7" t="str">
        <f>"000002"</f>
        <v>000002</v>
      </c>
      <c r="K2" s="6">
        <v>43577</v>
      </c>
      <c r="L2" s="7" t="str">
        <f>"000002"</f>
        <v>000002</v>
      </c>
      <c r="M2" s="6">
        <v>43577</v>
      </c>
      <c r="N2" s="7">
        <v>16</v>
      </c>
      <c r="O2" s="7" t="str">
        <f>""</f>
        <v/>
      </c>
      <c r="P2" s="6"/>
      <c r="Q2" s="9">
        <v>13.287520000000001</v>
      </c>
      <c r="R2" s="9">
        <v>0.96343000000000001</v>
      </c>
      <c r="S2" s="9">
        <v>12.32409</v>
      </c>
      <c r="T2" s="7">
        <v>17</v>
      </c>
      <c r="U2" s="6">
        <v>43567</v>
      </c>
      <c r="V2" s="7">
        <v>0</v>
      </c>
      <c r="W2" s="8" t="s">
        <v>47</v>
      </c>
      <c r="X2" s="7" t="s">
        <v>34</v>
      </c>
      <c r="Y2" s="8" t="s">
        <v>33</v>
      </c>
      <c r="Z2" s="7" t="s">
        <v>40</v>
      </c>
      <c r="AA2" s="8" t="s">
        <v>41</v>
      </c>
      <c r="AB2" s="9">
        <f t="shared" ref="AB2:AB8" si="0">Q2/100</f>
        <v>0.1328752</v>
      </c>
    </row>
    <row r="3" spans="1:28" x14ac:dyDescent="0.35">
      <c r="A3" s="4">
        <v>5249</v>
      </c>
      <c r="B3" s="5" t="s">
        <v>28</v>
      </c>
      <c r="C3" s="6">
        <v>43575</v>
      </c>
      <c r="D3" s="7">
        <v>168</v>
      </c>
      <c r="E3" s="8" t="s">
        <v>44</v>
      </c>
      <c r="F3" s="7" t="s">
        <v>45</v>
      </c>
      <c r="G3" s="8" t="s">
        <v>46</v>
      </c>
      <c r="H3" s="7" t="str">
        <f>"000001"</f>
        <v>000001</v>
      </c>
      <c r="I3" s="6">
        <v>42930</v>
      </c>
      <c r="J3" s="7" t="str">
        <f>"000002"</f>
        <v>000002</v>
      </c>
      <c r="K3" s="6">
        <v>43577</v>
      </c>
      <c r="L3" s="7" t="str">
        <f>"000002"</f>
        <v>000002</v>
      </c>
      <c r="M3" s="6">
        <v>43577</v>
      </c>
      <c r="N3" s="7">
        <v>16</v>
      </c>
      <c r="O3" s="7" t="str">
        <f>""</f>
        <v/>
      </c>
      <c r="P3" s="6"/>
      <c r="Q3" s="9">
        <v>8.3529800000000005</v>
      </c>
      <c r="R3" s="9">
        <v>0.64015</v>
      </c>
      <c r="S3" s="9">
        <v>7.7128300000000003</v>
      </c>
      <c r="T3" s="7">
        <v>20</v>
      </c>
      <c r="U3" s="6">
        <v>43575</v>
      </c>
      <c r="V3" s="7">
        <v>0</v>
      </c>
      <c r="W3" s="8" t="s">
        <v>47</v>
      </c>
      <c r="X3" s="7" t="s">
        <v>34</v>
      </c>
      <c r="Y3" s="8" t="s">
        <v>33</v>
      </c>
      <c r="Z3" s="7" t="s">
        <v>40</v>
      </c>
      <c r="AA3" s="8" t="s">
        <v>41</v>
      </c>
      <c r="AB3" s="9">
        <f t="shared" si="0"/>
        <v>8.3529800000000001E-2</v>
      </c>
    </row>
    <row r="4" spans="1:28" x14ac:dyDescent="0.35">
      <c r="A4" s="4">
        <v>5250</v>
      </c>
      <c r="B4" s="5" t="s">
        <v>28</v>
      </c>
      <c r="C4" s="6">
        <v>43579</v>
      </c>
      <c r="D4" s="7">
        <v>168</v>
      </c>
      <c r="E4" s="8" t="s">
        <v>44</v>
      </c>
      <c r="F4" s="7" t="s">
        <v>48</v>
      </c>
      <c r="G4" s="8" t="s">
        <v>49</v>
      </c>
      <c r="H4" s="7" t="str">
        <f>"000013"</f>
        <v>000013</v>
      </c>
      <c r="I4" s="6">
        <v>42965</v>
      </c>
      <c r="J4" s="7" t="str">
        <f>"000060"</f>
        <v>000060</v>
      </c>
      <c r="K4" s="6">
        <v>43434</v>
      </c>
      <c r="L4" s="7" t="str">
        <f>"000146"</f>
        <v>000146</v>
      </c>
      <c r="M4" s="6">
        <v>43529</v>
      </c>
      <c r="N4" s="7">
        <v>17</v>
      </c>
      <c r="O4" s="7" t="str">
        <f>"000869"</f>
        <v>000869</v>
      </c>
      <c r="P4" s="6">
        <v>43578</v>
      </c>
      <c r="Q4" s="9">
        <v>9.6319300000000005</v>
      </c>
      <c r="R4" s="9">
        <v>0.40300000000000002</v>
      </c>
      <c r="S4" s="9">
        <v>9.2289300000000001</v>
      </c>
      <c r="T4" s="7">
        <v>26</v>
      </c>
      <c r="U4" s="6">
        <v>43579</v>
      </c>
      <c r="V4" s="7">
        <v>9900162862</v>
      </c>
      <c r="W4" s="8" t="s">
        <v>50</v>
      </c>
      <c r="X4" s="7" t="s">
        <v>35</v>
      </c>
      <c r="Y4" s="8" t="s">
        <v>36</v>
      </c>
      <c r="Z4" s="7" t="s">
        <v>51</v>
      </c>
      <c r="AA4" s="8" t="s">
        <v>52</v>
      </c>
      <c r="AB4" s="9">
        <f t="shared" si="0"/>
        <v>9.631930000000001E-2</v>
      </c>
    </row>
    <row r="5" spans="1:28" x14ac:dyDescent="0.35">
      <c r="A5" s="4">
        <v>5251</v>
      </c>
      <c r="B5" s="5" t="s">
        <v>28</v>
      </c>
      <c r="C5" s="6">
        <v>43579</v>
      </c>
      <c r="D5" s="7">
        <v>168</v>
      </c>
      <c r="E5" s="8" t="s">
        <v>44</v>
      </c>
      <c r="F5" s="7" t="s">
        <v>48</v>
      </c>
      <c r="G5" s="8" t="s">
        <v>49</v>
      </c>
      <c r="H5" s="7" t="str">
        <f>"000013"</f>
        <v>000013</v>
      </c>
      <c r="I5" s="6">
        <v>42965</v>
      </c>
      <c r="J5" s="7" t="str">
        <f>"000060"</f>
        <v>000060</v>
      </c>
      <c r="K5" s="6">
        <v>43434</v>
      </c>
      <c r="L5" s="7" t="str">
        <f>"000146"</f>
        <v>000146</v>
      </c>
      <c r="M5" s="6">
        <v>43529</v>
      </c>
      <c r="N5" s="7">
        <v>17</v>
      </c>
      <c r="O5" s="7" t="str">
        <f>"000869"</f>
        <v>000869</v>
      </c>
      <c r="P5" s="6">
        <v>43578</v>
      </c>
      <c r="Q5" s="9">
        <v>0.29799999999999999</v>
      </c>
      <c r="R5" s="9">
        <v>5.96E-3</v>
      </c>
      <c r="S5" s="9">
        <v>0.29204000000000002</v>
      </c>
      <c r="T5" s="7">
        <v>26</v>
      </c>
      <c r="U5" s="6">
        <v>43579</v>
      </c>
      <c r="V5" s="7">
        <v>9986551818</v>
      </c>
      <c r="W5" s="8" t="s">
        <v>53</v>
      </c>
      <c r="X5" s="7" t="s">
        <v>35</v>
      </c>
      <c r="Y5" s="8" t="s">
        <v>36</v>
      </c>
      <c r="Z5" s="7" t="s">
        <v>51</v>
      </c>
      <c r="AA5" s="8" t="s">
        <v>52</v>
      </c>
      <c r="AB5" s="9">
        <f t="shared" si="0"/>
        <v>2.98E-3</v>
      </c>
    </row>
    <row r="6" spans="1:28" x14ac:dyDescent="0.35">
      <c r="A6" s="4">
        <v>5252</v>
      </c>
      <c r="B6" s="5" t="s">
        <v>28</v>
      </c>
      <c r="C6" s="6">
        <v>43580</v>
      </c>
      <c r="D6" s="7">
        <v>168</v>
      </c>
      <c r="E6" s="8" t="s">
        <v>44</v>
      </c>
      <c r="F6" s="7" t="s">
        <v>54</v>
      </c>
      <c r="G6" s="8" t="s">
        <v>55</v>
      </c>
      <c r="H6" s="7" t="str">
        <f>"000203"</f>
        <v>000203</v>
      </c>
      <c r="I6" s="6">
        <v>43176</v>
      </c>
      <c r="J6" s="7" t="str">
        <f>"000034"</f>
        <v>000034</v>
      </c>
      <c r="K6" s="6">
        <v>43299</v>
      </c>
      <c r="L6" s="7" t="str">
        <f>"000035"</f>
        <v>000035</v>
      </c>
      <c r="M6" s="6">
        <v>43299</v>
      </c>
      <c r="N6" s="7">
        <v>17</v>
      </c>
      <c r="O6" s="7" t="str">
        <f>"000952"</f>
        <v>000952</v>
      </c>
      <c r="P6" s="6">
        <v>43579</v>
      </c>
      <c r="Q6" s="9">
        <v>5.9861000000000004</v>
      </c>
      <c r="R6" s="9">
        <v>0.30529000000000001</v>
      </c>
      <c r="S6" s="9">
        <v>5.6808100000000001</v>
      </c>
      <c r="T6" s="7">
        <v>27</v>
      </c>
      <c r="U6" s="6">
        <v>43580</v>
      </c>
      <c r="V6" s="7">
        <v>0</v>
      </c>
      <c r="W6" s="8" t="s">
        <v>56</v>
      </c>
      <c r="X6" s="7" t="s">
        <v>38</v>
      </c>
      <c r="Y6" s="8" t="s">
        <v>39</v>
      </c>
      <c r="Z6" s="7" t="s">
        <v>40</v>
      </c>
      <c r="AA6" s="8" t="s">
        <v>41</v>
      </c>
      <c r="AB6" s="9">
        <f t="shared" si="0"/>
        <v>5.9861000000000004E-2</v>
      </c>
    </row>
    <row r="7" spans="1:28" x14ac:dyDescent="0.35">
      <c r="A7" s="4">
        <v>5253</v>
      </c>
      <c r="B7" s="5" t="s">
        <v>28</v>
      </c>
      <c r="C7" s="6">
        <v>43582</v>
      </c>
      <c r="D7" s="7">
        <v>168</v>
      </c>
      <c r="E7" s="8" t="s">
        <v>44</v>
      </c>
      <c r="F7" s="7" t="s">
        <v>57</v>
      </c>
      <c r="G7" s="8" t="s">
        <v>58</v>
      </c>
      <c r="H7" s="7" t="str">
        <f>"000082"</f>
        <v>000082</v>
      </c>
      <c r="I7" s="6">
        <v>43143</v>
      </c>
      <c r="J7" s="7" t="str">
        <f>"000039"</f>
        <v>000039</v>
      </c>
      <c r="K7" s="6">
        <v>43143</v>
      </c>
      <c r="L7" s="7" t="str">
        <f>"000046"</f>
        <v>000046</v>
      </c>
      <c r="M7" s="6">
        <v>43143</v>
      </c>
      <c r="N7" s="7">
        <v>17</v>
      </c>
      <c r="O7" s="7" t="str">
        <f>"001063"</f>
        <v>001063</v>
      </c>
      <c r="P7" s="6">
        <v>43581</v>
      </c>
      <c r="Q7" s="9">
        <v>89.891350000000003</v>
      </c>
      <c r="R7" s="9">
        <v>7.5735000000000001</v>
      </c>
      <c r="S7" s="9">
        <v>82.317850000000007</v>
      </c>
      <c r="T7" s="7">
        <v>31</v>
      </c>
      <c r="U7" s="6">
        <v>43582</v>
      </c>
      <c r="V7" s="7">
        <v>7411860121</v>
      </c>
      <c r="W7" s="8" t="s">
        <v>37</v>
      </c>
      <c r="X7" s="7" t="s">
        <v>59</v>
      </c>
      <c r="Y7" s="8" t="s">
        <v>60</v>
      </c>
      <c r="Z7" s="7" t="s">
        <v>42</v>
      </c>
      <c r="AA7" s="8" t="s">
        <v>43</v>
      </c>
      <c r="AB7" s="9">
        <f t="shared" si="0"/>
        <v>0.89891350000000003</v>
      </c>
    </row>
    <row r="8" spans="1:28" x14ac:dyDescent="0.35">
      <c r="A8" s="4">
        <v>5254</v>
      </c>
      <c r="B8" s="5" t="s">
        <v>32</v>
      </c>
      <c r="C8" s="6">
        <v>43606</v>
      </c>
      <c r="D8" s="7">
        <v>168</v>
      </c>
      <c r="E8" s="8" t="s">
        <v>44</v>
      </c>
      <c r="F8" s="7" t="s">
        <v>45</v>
      </c>
      <c r="G8" s="8" t="s">
        <v>46</v>
      </c>
      <c r="H8" s="7" t="str">
        <f>"000001"</f>
        <v>000001</v>
      </c>
      <c r="I8" s="6">
        <v>42930</v>
      </c>
      <c r="J8" s="7" t="str">
        <f>"000002"</f>
        <v>000002</v>
      </c>
      <c r="K8" s="6">
        <v>43577</v>
      </c>
      <c r="L8" s="7" t="str">
        <f>"000002"</f>
        <v>000002</v>
      </c>
      <c r="M8" s="6">
        <v>43577</v>
      </c>
      <c r="N8" s="7">
        <v>16</v>
      </c>
      <c r="O8" s="7" t="str">
        <f>"001802"</f>
        <v>001802</v>
      </c>
      <c r="P8" s="6">
        <v>43605</v>
      </c>
      <c r="Q8" s="9">
        <v>5.0117900000000004</v>
      </c>
      <c r="R8" s="9">
        <v>0.38711000000000001</v>
      </c>
      <c r="S8" s="9">
        <v>4.6246799999999997</v>
      </c>
      <c r="T8" s="7">
        <v>55</v>
      </c>
      <c r="U8" s="6">
        <v>43606</v>
      </c>
      <c r="V8" s="7">
        <v>0</v>
      </c>
      <c r="W8" s="8" t="s">
        <v>47</v>
      </c>
      <c r="X8" s="7" t="s">
        <v>34</v>
      </c>
      <c r="Y8" s="8" t="s">
        <v>33</v>
      </c>
      <c r="Z8" s="7" t="s">
        <v>40</v>
      </c>
      <c r="AA8" s="8" t="s">
        <v>41</v>
      </c>
      <c r="AB8" s="9">
        <f t="shared" si="0"/>
        <v>5.0117900000000007E-2</v>
      </c>
    </row>
    <row r="9" spans="1:28" x14ac:dyDescent="0.35">
      <c r="A9" s="4">
        <v>5255</v>
      </c>
      <c r="B9" s="5" t="s">
        <v>29</v>
      </c>
      <c r="C9" s="6">
        <v>43628</v>
      </c>
      <c r="D9" s="7">
        <v>168</v>
      </c>
      <c r="E9" s="8" t="s">
        <v>44</v>
      </c>
      <c r="F9" s="7" t="s">
        <v>61</v>
      </c>
      <c r="G9" s="8" t="s">
        <v>62</v>
      </c>
      <c r="H9" s="7" t="str">
        <f>"000067"</f>
        <v>000067</v>
      </c>
      <c r="I9" s="6">
        <v>42814</v>
      </c>
      <c r="J9" s="7" t="str">
        <f>"000023"</f>
        <v>000023</v>
      </c>
      <c r="K9" s="6">
        <v>43063</v>
      </c>
      <c r="L9" s="7" t="str">
        <f>"000039"</f>
        <v>000039</v>
      </c>
      <c r="M9" s="6">
        <v>43089</v>
      </c>
      <c r="N9" s="7">
        <v>17</v>
      </c>
      <c r="O9" s="7" t="str">
        <f>"002471"</f>
        <v>002471</v>
      </c>
      <c r="P9" s="6">
        <v>43622</v>
      </c>
      <c r="Q9" s="9">
        <v>9.2490000000000006</v>
      </c>
      <c r="R9" s="9">
        <v>0.74097999999999997</v>
      </c>
      <c r="S9" s="9">
        <v>8.5080200000000001</v>
      </c>
      <c r="T9" s="7">
        <v>76</v>
      </c>
      <c r="U9" s="6">
        <v>43628</v>
      </c>
      <c r="V9" s="7">
        <v>8147448595</v>
      </c>
      <c r="W9" s="8" t="s">
        <v>63</v>
      </c>
      <c r="X9" s="7" t="s">
        <v>30</v>
      </c>
      <c r="Y9" s="8" t="s">
        <v>31</v>
      </c>
      <c r="Z9" s="7" t="s">
        <v>51</v>
      </c>
      <c r="AA9" s="8" t="s">
        <v>52</v>
      </c>
      <c r="AB9" s="9">
        <v>9.2490000000000003E-2</v>
      </c>
    </row>
    <row r="10" spans="1:28" x14ac:dyDescent="0.35">
      <c r="A10" s="4">
        <v>5256</v>
      </c>
      <c r="B10" s="5" t="s">
        <v>29</v>
      </c>
      <c r="C10" s="6">
        <v>43628</v>
      </c>
      <c r="D10" s="7">
        <v>168</v>
      </c>
      <c r="E10" s="8" t="s">
        <v>44</v>
      </c>
      <c r="F10" s="7" t="s">
        <v>64</v>
      </c>
      <c r="G10" s="8" t="s">
        <v>65</v>
      </c>
      <c r="H10" s="7" t="str">
        <f>"000072"</f>
        <v>000072</v>
      </c>
      <c r="I10" s="6">
        <v>42814</v>
      </c>
      <c r="J10" s="7" t="str">
        <f>"000024"</f>
        <v>000024</v>
      </c>
      <c r="K10" s="6">
        <v>43063</v>
      </c>
      <c r="L10" s="7" t="str">
        <f>"000040"</f>
        <v>000040</v>
      </c>
      <c r="M10" s="6">
        <v>43089</v>
      </c>
      <c r="N10" s="7">
        <v>17</v>
      </c>
      <c r="O10" s="7" t="str">
        <f>"002472"</f>
        <v>002472</v>
      </c>
      <c r="P10" s="6">
        <v>43622</v>
      </c>
      <c r="Q10" s="9">
        <v>9.12012</v>
      </c>
      <c r="R10" s="9">
        <v>0.80191999999999997</v>
      </c>
      <c r="S10" s="9">
        <v>8.3181999999999992</v>
      </c>
      <c r="T10" s="7">
        <v>76</v>
      </c>
      <c r="U10" s="6">
        <v>43628</v>
      </c>
      <c r="V10" s="7">
        <v>8147448595</v>
      </c>
      <c r="W10" s="8" t="s">
        <v>63</v>
      </c>
      <c r="X10" s="7" t="s">
        <v>30</v>
      </c>
      <c r="Y10" s="8" t="s">
        <v>31</v>
      </c>
      <c r="Z10" s="7" t="s">
        <v>51</v>
      </c>
      <c r="AA10" s="8" t="s">
        <v>52</v>
      </c>
      <c r="AB10" s="9">
        <v>9.1201199999999996E-2</v>
      </c>
    </row>
    <row r="11" spans="1:28" x14ac:dyDescent="0.35">
      <c r="A11" s="4">
        <v>5257</v>
      </c>
      <c r="B11" s="5" t="s">
        <v>66</v>
      </c>
      <c r="C11" s="6">
        <v>43663</v>
      </c>
      <c r="D11" s="7">
        <v>168</v>
      </c>
      <c r="E11" s="8" t="s">
        <v>44</v>
      </c>
      <c r="F11" s="7" t="s">
        <v>67</v>
      </c>
      <c r="G11" s="10" t="s">
        <v>68</v>
      </c>
      <c r="H11" s="7" t="str">
        <f>"000003"</f>
        <v>000003</v>
      </c>
      <c r="I11" s="6">
        <v>42478</v>
      </c>
      <c r="J11" s="7" t="str">
        <f>"000051"</f>
        <v>000051</v>
      </c>
      <c r="K11" s="6">
        <v>43139</v>
      </c>
      <c r="L11" s="7" t="str">
        <f>"000090"</f>
        <v>000090</v>
      </c>
      <c r="M11" s="6">
        <v>43179</v>
      </c>
      <c r="N11" s="7">
        <v>16</v>
      </c>
      <c r="O11" s="7" t="str">
        <f>"003409"</f>
        <v>003409</v>
      </c>
      <c r="P11" s="6">
        <v>43661</v>
      </c>
      <c r="Q11" s="11">
        <v>12.537430000000001</v>
      </c>
      <c r="R11" s="11">
        <v>0.26328000000000001</v>
      </c>
      <c r="S11" s="11">
        <v>12.274150000000001</v>
      </c>
      <c r="T11" s="7">
        <v>113</v>
      </c>
      <c r="U11" s="6">
        <v>43663</v>
      </c>
      <c r="V11" s="7">
        <v>9483501967</v>
      </c>
      <c r="W11" s="10" t="s">
        <v>69</v>
      </c>
      <c r="X11" s="7" t="s">
        <v>30</v>
      </c>
      <c r="Y11" s="10" t="s">
        <v>31</v>
      </c>
      <c r="Z11" s="7" t="s">
        <v>51</v>
      </c>
      <c r="AA11" s="10" t="s">
        <v>52</v>
      </c>
      <c r="AB11" s="11">
        <f t="shared" ref="AB11:AB24" si="1">Q11/100</f>
        <v>0.12537429999999999</v>
      </c>
    </row>
    <row r="12" spans="1:28" x14ac:dyDescent="0.35">
      <c r="A12" s="4">
        <v>5258</v>
      </c>
      <c r="B12" s="5" t="s">
        <v>66</v>
      </c>
      <c r="C12" s="6">
        <v>43664</v>
      </c>
      <c r="D12" s="7">
        <v>168</v>
      </c>
      <c r="E12" s="8" t="s">
        <v>44</v>
      </c>
      <c r="F12" s="7" t="s">
        <v>45</v>
      </c>
      <c r="G12" s="10" t="s">
        <v>46</v>
      </c>
      <c r="H12" s="7" t="str">
        <f>"000001"</f>
        <v>000001</v>
      </c>
      <c r="I12" s="6">
        <v>42930</v>
      </c>
      <c r="J12" s="7" t="str">
        <f>"000179"</f>
        <v>000179</v>
      </c>
      <c r="K12" s="6">
        <v>43759</v>
      </c>
      <c r="L12" s="7" t="str">
        <f>"000180"</f>
        <v>000180</v>
      </c>
      <c r="M12" s="6">
        <v>43759</v>
      </c>
      <c r="N12" s="7">
        <v>16</v>
      </c>
      <c r="O12" s="7" t="str">
        <f>"005893"</f>
        <v>005893</v>
      </c>
      <c r="P12" s="6">
        <v>43761</v>
      </c>
      <c r="Q12" s="11">
        <v>5.0117900000000004</v>
      </c>
      <c r="R12" s="11">
        <v>0.38411000000000001</v>
      </c>
      <c r="S12" s="11">
        <v>4.6276799999999998</v>
      </c>
      <c r="T12" s="7">
        <v>115</v>
      </c>
      <c r="U12" s="6">
        <v>43664</v>
      </c>
      <c r="V12" s="7">
        <v>0</v>
      </c>
      <c r="W12" s="10" t="s">
        <v>47</v>
      </c>
      <c r="X12" s="7" t="s">
        <v>34</v>
      </c>
      <c r="Y12" s="10" t="s">
        <v>33</v>
      </c>
      <c r="Z12" s="7" t="s">
        <v>40</v>
      </c>
      <c r="AA12" s="10" t="s">
        <v>41</v>
      </c>
      <c r="AB12" s="11">
        <f t="shared" si="1"/>
        <v>5.0117900000000007E-2</v>
      </c>
    </row>
    <row r="13" spans="1:28" x14ac:dyDescent="0.35">
      <c r="A13" s="4">
        <v>5259</v>
      </c>
      <c r="B13" s="5" t="s">
        <v>70</v>
      </c>
      <c r="C13" s="6">
        <v>43684</v>
      </c>
      <c r="D13" s="7">
        <v>168</v>
      </c>
      <c r="E13" s="8" t="s">
        <v>44</v>
      </c>
      <c r="F13" s="7" t="s">
        <v>71</v>
      </c>
      <c r="G13" s="10" t="s">
        <v>72</v>
      </c>
      <c r="H13" s="7" t="str">
        <f>"000097"</f>
        <v>000097</v>
      </c>
      <c r="I13" s="6">
        <v>42814</v>
      </c>
      <c r="J13" s="7" t="str">
        <f>"000063"</f>
        <v>000063</v>
      </c>
      <c r="K13" s="6">
        <v>43153</v>
      </c>
      <c r="L13" s="7" t="str">
        <f>"000085"</f>
        <v>000085</v>
      </c>
      <c r="M13" s="6">
        <v>43162</v>
      </c>
      <c r="N13" s="7">
        <v>17</v>
      </c>
      <c r="O13" s="7" t="str">
        <f>"004194"</f>
        <v>004194</v>
      </c>
      <c r="P13" s="6">
        <v>43679</v>
      </c>
      <c r="Q13" s="11">
        <v>9.2686399999999995</v>
      </c>
      <c r="R13" s="11">
        <v>0.84172000000000002</v>
      </c>
      <c r="S13" s="11">
        <v>8.4269200000000009</v>
      </c>
      <c r="T13" s="7">
        <v>144</v>
      </c>
      <c r="U13" s="6">
        <v>43684</v>
      </c>
      <c r="V13" s="7">
        <v>9480111106</v>
      </c>
      <c r="W13" s="10" t="s">
        <v>73</v>
      </c>
      <c r="X13" s="7" t="s">
        <v>30</v>
      </c>
      <c r="Y13" s="10" t="s">
        <v>31</v>
      </c>
      <c r="Z13" s="7" t="s">
        <v>51</v>
      </c>
      <c r="AA13" s="10" t="s">
        <v>52</v>
      </c>
      <c r="AB13" s="11">
        <f t="shared" si="1"/>
        <v>9.2686400000000002E-2</v>
      </c>
    </row>
    <row r="14" spans="1:28" x14ac:dyDescent="0.35">
      <c r="A14" s="4">
        <v>5260</v>
      </c>
      <c r="B14" s="5" t="s">
        <v>70</v>
      </c>
      <c r="C14" s="6">
        <v>43696</v>
      </c>
      <c r="D14" s="7">
        <v>168</v>
      </c>
      <c r="E14" s="8" t="s">
        <v>44</v>
      </c>
      <c r="F14" s="7" t="s">
        <v>74</v>
      </c>
      <c r="G14" s="10" t="s">
        <v>75</v>
      </c>
      <c r="H14" s="7" t="str">
        <f>"000074"</f>
        <v>000074</v>
      </c>
      <c r="I14" s="6">
        <v>43129</v>
      </c>
      <c r="J14" s="7" t="str">
        <f>"000071"</f>
        <v>000071</v>
      </c>
      <c r="K14" s="6">
        <v>43179</v>
      </c>
      <c r="L14" s="7" t="str">
        <f>"000093"</f>
        <v>000093</v>
      </c>
      <c r="M14" s="6">
        <v>43183</v>
      </c>
      <c r="N14" s="7">
        <v>17</v>
      </c>
      <c r="O14" s="7" t="str">
        <f>"004480"</f>
        <v>004480</v>
      </c>
      <c r="P14" s="6">
        <v>43691</v>
      </c>
      <c r="Q14" s="11">
        <v>27.820319999999999</v>
      </c>
      <c r="R14" s="11">
        <v>1.43858</v>
      </c>
      <c r="S14" s="11">
        <v>26.381740000000001</v>
      </c>
      <c r="T14" s="7">
        <v>158</v>
      </c>
      <c r="U14" s="6">
        <v>43696</v>
      </c>
      <c r="V14" s="7">
        <v>9036794382</v>
      </c>
      <c r="W14" s="10" t="s">
        <v>76</v>
      </c>
      <c r="X14" s="7" t="s">
        <v>30</v>
      </c>
      <c r="Y14" s="10" t="s">
        <v>31</v>
      </c>
      <c r="Z14" s="7" t="s">
        <v>51</v>
      </c>
      <c r="AA14" s="10" t="s">
        <v>52</v>
      </c>
      <c r="AB14" s="11">
        <f t="shared" si="1"/>
        <v>0.27820319999999998</v>
      </c>
    </row>
    <row r="15" spans="1:28" x14ac:dyDescent="0.35">
      <c r="A15" s="4">
        <v>5261</v>
      </c>
      <c r="B15" s="5" t="s">
        <v>70</v>
      </c>
      <c r="C15" s="6">
        <v>43697</v>
      </c>
      <c r="D15" s="7">
        <v>168</v>
      </c>
      <c r="E15" s="8" t="s">
        <v>44</v>
      </c>
      <c r="F15" s="7" t="s">
        <v>77</v>
      </c>
      <c r="G15" s="10" t="s">
        <v>78</v>
      </c>
      <c r="H15" s="7" t="str">
        <f>"000030"</f>
        <v>000030</v>
      </c>
      <c r="I15" s="6">
        <v>41246</v>
      </c>
      <c r="J15" s="7" t="str">
        <f>"000153"</f>
        <v>000153</v>
      </c>
      <c r="K15" s="6">
        <v>43521</v>
      </c>
      <c r="L15" s="7" t="str">
        <f>"000153"</f>
        <v>000153</v>
      </c>
      <c r="M15" s="6">
        <v>43521</v>
      </c>
      <c r="N15" s="7">
        <v>11</v>
      </c>
      <c r="O15" s="7" t="str">
        <f>"004578"</f>
        <v>004578</v>
      </c>
      <c r="P15" s="6">
        <v>43694</v>
      </c>
      <c r="Q15" s="11">
        <v>40.536520000000003</v>
      </c>
      <c r="R15" s="11">
        <v>2.0673400000000002</v>
      </c>
      <c r="S15" s="11">
        <v>38.469180000000001</v>
      </c>
      <c r="T15" s="7">
        <v>160</v>
      </c>
      <c r="U15" s="6">
        <v>43697</v>
      </c>
      <c r="V15" s="7">
        <v>9686660565</v>
      </c>
      <c r="W15" s="10" t="s">
        <v>79</v>
      </c>
      <c r="X15" s="7" t="s">
        <v>80</v>
      </c>
      <c r="Y15" s="10" t="s">
        <v>81</v>
      </c>
      <c r="Z15" s="7" t="s">
        <v>82</v>
      </c>
      <c r="AA15" s="10" t="s">
        <v>83</v>
      </c>
      <c r="AB15" s="11">
        <f t="shared" si="1"/>
        <v>0.40536520000000004</v>
      </c>
    </row>
    <row r="16" spans="1:28" x14ac:dyDescent="0.35">
      <c r="A16" s="4">
        <v>5262</v>
      </c>
      <c r="B16" s="5" t="s">
        <v>84</v>
      </c>
      <c r="C16" s="6">
        <v>43721</v>
      </c>
      <c r="D16" s="7">
        <v>168</v>
      </c>
      <c r="E16" s="8" t="s">
        <v>44</v>
      </c>
      <c r="F16" s="7" t="s">
        <v>85</v>
      </c>
      <c r="G16" s="10" t="s">
        <v>86</v>
      </c>
      <c r="H16" s="7" t="str">
        <f>"000001"</f>
        <v>000001</v>
      </c>
      <c r="I16" s="6">
        <v>43580</v>
      </c>
      <c r="J16" s="7" t="str">
        <f>"000042"</f>
        <v>000042</v>
      </c>
      <c r="K16" s="6">
        <v>43671</v>
      </c>
      <c r="L16" s="7" t="str">
        <f>"000044"</f>
        <v>000044</v>
      </c>
      <c r="M16" s="6">
        <v>43671</v>
      </c>
      <c r="N16" s="7">
        <v>19</v>
      </c>
      <c r="O16" s="7" t="str">
        <f>"005124"</f>
        <v>005124</v>
      </c>
      <c r="P16" s="6">
        <v>43721</v>
      </c>
      <c r="Q16" s="11">
        <v>68.778750000000002</v>
      </c>
      <c r="R16" s="11">
        <v>7.9985999999999997</v>
      </c>
      <c r="S16" s="11">
        <v>60.780149999999999</v>
      </c>
      <c r="T16" s="7">
        <v>187</v>
      </c>
      <c r="U16" s="6">
        <v>43721</v>
      </c>
      <c r="V16" s="7">
        <v>7411860121</v>
      </c>
      <c r="W16" s="10" t="s">
        <v>37</v>
      </c>
      <c r="X16" s="7" t="s">
        <v>87</v>
      </c>
      <c r="Y16" s="10" t="s">
        <v>88</v>
      </c>
      <c r="Z16" s="7" t="s">
        <v>42</v>
      </c>
      <c r="AA16" s="10" t="s">
        <v>43</v>
      </c>
      <c r="AB16" s="11">
        <f t="shared" si="1"/>
        <v>0.6877875</v>
      </c>
    </row>
    <row r="17" spans="1:28" x14ac:dyDescent="0.35">
      <c r="A17" s="4">
        <v>5263</v>
      </c>
      <c r="B17" s="5" t="s">
        <v>84</v>
      </c>
      <c r="C17" s="6">
        <v>43732</v>
      </c>
      <c r="D17" s="7">
        <v>168</v>
      </c>
      <c r="E17" s="8" t="s">
        <v>44</v>
      </c>
      <c r="F17" s="7" t="s">
        <v>89</v>
      </c>
      <c r="G17" s="10" t="s">
        <v>90</v>
      </c>
      <c r="H17" s="7" t="str">
        <f>"000058"</f>
        <v>000058</v>
      </c>
      <c r="I17" s="6">
        <v>43084</v>
      </c>
      <c r="J17" s="7" t="str">
        <f>"000072"</f>
        <v>000072</v>
      </c>
      <c r="K17" s="6">
        <v>43186</v>
      </c>
      <c r="L17" s="7" t="str">
        <f>"000006"</f>
        <v>000006</v>
      </c>
      <c r="M17" s="6">
        <v>43209</v>
      </c>
      <c r="N17" s="7">
        <v>17</v>
      </c>
      <c r="O17" s="7" t="str">
        <f>"005308"</f>
        <v>005308</v>
      </c>
      <c r="P17" s="6">
        <v>43729</v>
      </c>
      <c r="Q17" s="11">
        <v>8.6420600000000007</v>
      </c>
      <c r="R17" s="11">
        <v>0.54913000000000001</v>
      </c>
      <c r="S17" s="11">
        <v>8.0929300000000008</v>
      </c>
      <c r="T17" s="7">
        <v>199</v>
      </c>
      <c r="U17" s="6">
        <v>43732</v>
      </c>
      <c r="V17" s="7">
        <v>9480111106</v>
      </c>
      <c r="W17" s="10" t="s">
        <v>91</v>
      </c>
      <c r="X17" s="7" t="s">
        <v>30</v>
      </c>
      <c r="Y17" s="10" t="s">
        <v>31</v>
      </c>
      <c r="Z17" s="7" t="s">
        <v>51</v>
      </c>
      <c r="AA17" s="10" t="s">
        <v>52</v>
      </c>
      <c r="AB17" s="11">
        <f t="shared" si="1"/>
        <v>8.6420600000000014E-2</v>
      </c>
    </row>
    <row r="18" spans="1:28" x14ac:dyDescent="0.35">
      <c r="A18" s="4">
        <v>5264</v>
      </c>
      <c r="B18" s="5" t="s">
        <v>84</v>
      </c>
      <c r="C18" s="6">
        <v>43732</v>
      </c>
      <c r="D18" s="7">
        <v>168</v>
      </c>
      <c r="E18" s="8" t="s">
        <v>44</v>
      </c>
      <c r="F18" s="7" t="s">
        <v>92</v>
      </c>
      <c r="G18" s="10" t="s">
        <v>93</v>
      </c>
      <c r="H18" s="7" t="str">
        <f>"000059"</f>
        <v>000059</v>
      </c>
      <c r="I18" s="6">
        <v>43084</v>
      </c>
      <c r="J18" s="7" t="str">
        <f>"000073"</f>
        <v>000073</v>
      </c>
      <c r="K18" s="6">
        <v>43186</v>
      </c>
      <c r="L18" s="7" t="str">
        <f>"000007"</f>
        <v>000007</v>
      </c>
      <c r="M18" s="6">
        <v>43209</v>
      </c>
      <c r="N18" s="7">
        <v>17</v>
      </c>
      <c r="O18" s="7" t="str">
        <f>"005309"</f>
        <v>005309</v>
      </c>
      <c r="P18" s="6">
        <v>43729</v>
      </c>
      <c r="Q18" s="11">
        <v>4.1139999999999999</v>
      </c>
      <c r="R18" s="11">
        <v>0.20981</v>
      </c>
      <c r="S18" s="11">
        <v>3.9041899999999998</v>
      </c>
      <c r="T18" s="7">
        <v>199</v>
      </c>
      <c r="U18" s="6">
        <v>43732</v>
      </c>
      <c r="V18" s="7">
        <v>9480111106</v>
      </c>
      <c r="W18" s="10" t="s">
        <v>94</v>
      </c>
      <c r="X18" s="7" t="s">
        <v>30</v>
      </c>
      <c r="Y18" s="10" t="s">
        <v>31</v>
      </c>
      <c r="Z18" s="7" t="s">
        <v>51</v>
      </c>
      <c r="AA18" s="10" t="s">
        <v>52</v>
      </c>
      <c r="AB18" s="11">
        <f t="shared" si="1"/>
        <v>4.1139999999999996E-2</v>
      </c>
    </row>
    <row r="19" spans="1:28" x14ac:dyDescent="0.35">
      <c r="A19" s="4">
        <v>5265</v>
      </c>
      <c r="B19" s="5" t="s">
        <v>84</v>
      </c>
      <c r="C19" s="6">
        <v>43732</v>
      </c>
      <c r="D19" s="7">
        <v>168</v>
      </c>
      <c r="E19" s="8" t="s">
        <v>44</v>
      </c>
      <c r="F19" s="7" t="s">
        <v>95</v>
      </c>
      <c r="G19" s="10" t="s">
        <v>96</v>
      </c>
      <c r="H19" s="7" t="str">
        <f>"000167"</f>
        <v>000167</v>
      </c>
      <c r="I19" s="6">
        <v>43158</v>
      </c>
      <c r="J19" s="7" t="str">
        <f>"000003"</f>
        <v>000003</v>
      </c>
      <c r="K19" s="6">
        <v>43211</v>
      </c>
      <c r="L19" s="7" t="str">
        <f>"000002"</f>
        <v>000002</v>
      </c>
      <c r="M19" s="6">
        <v>43211</v>
      </c>
      <c r="N19" s="7">
        <v>18</v>
      </c>
      <c r="O19" s="7" t="str">
        <f>"005346"</f>
        <v>005346</v>
      </c>
      <c r="P19" s="6">
        <v>43729</v>
      </c>
      <c r="Q19" s="11">
        <v>49.999479999999998</v>
      </c>
      <c r="R19" s="11">
        <v>6.2999299999999998</v>
      </c>
      <c r="S19" s="11">
        <v>43.699550000000002</v>
      </c>
      <c r="T19" s="7">
        <v>199</v>
      </c>
      <c r="U19" s="6">
        <v>43732</v>
      </c>
      <c r="V19" s="7">
        <v>0</v>
      </c>
      <c r="W19" s="10" t="s">
        <v>97</v>
      </c>
      <c r="X19" s="7" t="s">
        <v>98</v>
      </c>
      <c r="Y19" s="10" t="s">
        <v>99</v>
      </c>
      <c r="Z19" s="7" t="s">
        <v>40</v>
      </c>
      <c r="AA19" s="10" t="s">
        <v>41</v>
      </c>
      <c r="AB19" s="11">
        <f t="shared" si="1"/>
        <v>0.49999479999999996</v>
      </c>
    </row>
    <row r="20" spans="1:28" x14ac:dyDescent="0.35">
      <c r="A20" s="4">
        <v>5266</v>
      </c>
      <c r="B20" s="5" t="s">
        <v>84</v>
      </c>
      <c r="C20" s="6">
        <v>43732</v>
      </c>
      <c r="D20" s="7">
        <v>168</v>
      </c>
      <c r="E20" s="8" t="s">
        <v>44</v>
      </c>
      <c r="F20" s="7" t="s">
        <v>100</v>
      </c>
      <c r="G20" s="10" t="s">
        <v>101</v>
      </c>
      <c r="H20" s="7" t="str">
        <f>"000169"</f>
        <v>000169</v>
      </c>
      <c r="I20" s="6">
        <v>43158</v>
      </c>
      <c r="J20" s="7" t="str">
        <f>"000002"</f>
        <v>000002</v>
      </c>
      <c r="K20" s="6">
        <v>43211</v>
      </c>
      <c r="L20" s="7" t="str">
        <f>"000003"</f>
        <v>000003</v>
      </c>
      <c r="M20" s="6">
        <v>43211</v>
      </c>
      <c r="N20" s="7">
        <v>18</v>
      </c>
      <c r="O20" s="7" t="str">
        <f>"005347"</f>
        <v>005347</v>
      </c>
      <c r="P20" s="6">
        <v>43729</v>
      </c>
      <c r="Q20" s="11">
        <v>49.997109999999999</v>
      </c>
      <c r="R20" s="11">
        <v>6.2996299999999996</v>
      </c>
      <c r="S20" s="11">
        <v>43.697479999999999</v>
      </c>
      <c r="T20" s="7">
        <v>199</v>
      </c>
      <c r="U20" s="6">
        <v>43732</v>
      </c>
      <c r="V20" s="7">
        <v>0</v>
      </c>
      <c r="W20" s="10" t="s">
        <v>97</v>
      </c>
      <c r="X20" s="7" t="s">
        <v>98</v>
      </c>
      <c r="Y20" s="10" t="s">
        <v>99</v>
      </c>
      <c r="Z20" s="7" t="s">
        <v>40</v>
      </c>
      <c r="AA20" s="10" t="s">
        <v>41</v>
      </c>
      <c r="AB20" s="11">
        <f t="shared" si="1"/>
        <v>0.4999711</v>
      </c>
    </row>
    <row r="21" spans="1:28" x14ac:dyDescent="0.35">
      <c r="A21" s="4">
        <v>5267</v>
      </c>
      <c r="B21" s="5" t="s">
        <v>84</v>
      </c>
      <c r="C21" s="6">
        <v>43732</v>
      </c>
      <c r="D21" s="7">
        <v>168</v>
      </c>
      <c r="E21" s="8" t="s">
        <v>44</v>
      </c>
      <c r="F21" s="7" t="s">
        <v>102</v>
      </c>
      <c r="G21" s="10" t="s">
        <v>103</v>
      </c>
      <c r="H21" s="7" t="str">
        <f>"000165"</f>
        <v>000165</v>
      </c>
      <c r="I21" s="6">
        <v>43158</v>
      </c>
      <c r="J21" s="7" t="str">
        <f>"000001"</f>
        <v>000001</v>
      </c>
      <c r="K21" s="6">
        <v>43211</v>
      </c>
      <c r="L21" s="7" t="str">
        <f>"000004"</f>
        <v>000004</v>
      </c>
      <c r="M21" s="6">
        <v>43211</v>
      </c>
      <c r="N21" s="7">
        <v>18</v>
      </c>
      <c r="O21" s="7" t="str">
        <f>"005348"</f>
        <v>005348</v>
      </c>
      <c r="P21" s="6">
        <v>43729</v>
      </c>
      <c r="Q21" s="11">
        <v>49.866909999999997</v>
      </c>
      <c r="R21" s="11">
        <v>6.2832400000000002</v>
      </c>
      <c r="S21" s="11">
        <v>43.583669999999998</v>
      </c>
      <c r="T21" s="7">
        <v>199</v>
      </c>
      <c r="U21" s="6">
        <v>43732</v>
      </c>
      <c r="V21" s="7">
        <v>0</v>
      </c>
      <c r="W21" s="10" t="s">
        <v>104</v>
      </c>
      <c r="X21" s="7" t="s">
        <v>98</v>
      </c>
      <c r="Y21" s="10" t="s">
        <v>99</v>
      </c>
      <c r="Z21" s="7" t="s">
        <v>40</v>
      </c>
      <c r="AA21" s="10" t="s">
        <v>41</v>
      </c>
      <c r="AB21" s="11">
        <f t="shared" si="1"/>
        <v>0.49866909999999998</v>
      </c>
    </row>
    <row r="22" spans="1:28" x14ac:dyDescent="0.35">
      <c r="A22" s="4">
        <v>5268</v>
      </c>
      <c r="B22" s="5" t="s">
        <v>84</v>
      </c>
      <c r="C22" s="6">
        <v>43732</v>
      </c>
      <c r="D22" s="7">
        <v>168</v>
      </c>
      <c r="E22" s="8" t="s">
        <v>44</v>
      </c>
      <c r="F22" s="7" t="s">
        <v>105</v>
      </c>
      <c r="G22" s="10" t="s">
        <v>106</v>
      </c>
      <c r="H22" s="7" t="str">
        <f>"000168"</f>
        <v>000168</v>
      </c>
      <c r="I22" s="6">
        <v>43158</v>
      </c>
      <c r="J22" s="7" t="str">
        <f>"000004"</f>
        <v>000004</v>
      </c>
      <c r="K22" s="6">
        <v>43213</v>
      </c>
      <c r="L22" s="7" t="str">
        <f>"000005"</f>
        <v>000005</v>
      </c>
      <c r="M22" s="6">
        <v>43213</v>
      </c>
      <c r="N22" s="7">
        <v>18</v>
      </c>
      <c r="O22" s="7" t="str">
        <f>"005350"</f>
        <v>005350</v>
      </c>
      <c r="P22" s="6">
        <v>43729</v>
      </c>
      <c r="Q22" s="11">
        <v>49.706310000000002</v>
      </c>
      <c r="R22" s="11">
        <v>6.2629999999999999</v>
      </c>
      <c r="S22" s="11">
        <v>43.443309999999997</v>
      </c>
      <c r="T22" s="7">
        <v>199</v>
      </c>
      <c r="U22" s="6">
        <v>43732</v>
      </c>
      <c r="V22" s="7">
        <v>0</v>
      </c>
      <c r="W22" s="10" t="s">
        <v>97</v>
      </c>
      <c r="X22" s="7" t="s">
        <v>98</v>
      </c>
      <c r="Y22" s="10" t="s">
        <v>99</v>
      </c>
      <c r="Z22" s="7" t="s">
        <v>40</v>
      </c>
      <c r="AA22" s="10" t="s">
        <v>41</v>
      </c>
      <c r="AB22" s="11">
        <f t="shared" si="1"/>
        <v>0.49706310000000004</v>
      </c>
    </row>
    <row r="23" spans="1:28" x14ac:dyDescent="0.35">
      <c r="A23" s="4">
        <v>5269</v>
      </c>
      <c r="B23" s="5" t="s">
        <v>84</v>
      </c>
      <c r="C23" s="6">
        <v>43732</v>
      </c>
      <c r="D23" s="7">
        <v>168</v>
      </c>
      <c r="E23" s="8" t="s">
        <v>44</v>
      </c>
      <c r="F23" s="7" t="s">
        <v>107</v>
      </c>
      <c r="G23" s="10" t="s">
        <v>108</v>
      </c>
      <c r="H23" s="7" t="str">
        <f>"000166"</f>
        <v>000166</v>
      </c>
      <c r="I23" s="6">
        <v>43158</v>
      </c>
      <c r="J23" s="7" t="str">
        <f>"000005"</f>
        <v>000005</v>
      </c>
      <c r="K23" s="6">
        <v>43213</v>
      </c>
      <c r="L23" s="7" t="str">
        <f>"000006"</f>
        <v>000006</v>
      </c>
      <c r="M23" s="6">
        <v>43213</v>
      </c>
      <c r="N23" s="7">
        <v>18</v>
      </c>
      <c r="O23" s="7" t="str">
        <f>"005351"</f>
        <v>005351</v>
      </c>
      <c r="P23" s="6">
        <v>43729</v>
      </c>
      <c r="Q23" s="11">
        <v>49.999479999999998</v>
      </c>
      <c r="R23" s="11">
        <v>6.2999299999999998</v>
      </c>
      <c r="S23" s="11">
        <v>43.699550000000002</v>
      </c>
      <c r="T23" s="7">
        <v>199</v>
      </c>
      <c r="U23" s="6">
        <v>43732</v>
      </c>
      <c r="V23" s="7">
        <v>0</v>
      </c>
      <c r="W23" s="10" t="s">
        <v>97</v>
      </c>
      <c r="X23" s="7" t="s">
        <v>98</v>
      </c>
      <c r="Y23" s="10" t="s">
        <v>99</v>
      </c>
      <c r="Z23" s="7" t="s">
        <v>40</v>
      </c>
      <c r="AA23" s="10" t="s">
        <v>41</v>
      </c>
      <c r="AB23" s="11">
        <f t="shared" si="1"/>
        <v>0.49999479999999996</v>
      </c>
    </row>
    <row r="24" spans="1:28" x14ac:dyDescent="0.35">
      <c r="A24" s="4">
        <v>5270</v>
      </c>
      <c r="B24" s="5" t="s">
        <v>84</v>
      </c>
      <c r="C24" s="6">
        <v>43732</v>
      </c>
      <c r="D24" s="7">
        <v>168</v>
      </c>
      <c r="E24" s="8" t="s">
        <v>44</v>
      </c>
      <c r="F24" s="7" t="s">
        <v>109</v>
      </c>
      <c r="G24" s="10" t="s">
        <v>110</v>
      </c>
      <c r="H24" s="7" t="str">
        <f>"000164"</f>
        <v>000164</v>
      </c>
      <c r="I24" s="6">
        <v>43158</v>
      </c>
      <c r="J24" s="7" t="str">
        <f>"000006"</f>
        <v>000006</v>
      </c>
      <c r="K24" s="6">
        <v>43213</v>
      </c>
      <c r="L24" s="7" t="str">
        <f>"000007"</f>
        <v>000007</v>
      </c>
      <c r="M24" s="6">
        <v>43213</v>
      </c>
      <c r="N24" s="7">
        <v>18</v>
      </c>
      <c r="O24" s="7" t="str">
        <f>"005352"</f>
        <v>005352</v>
      </c>
      <c r="P24" s="6">
        <v>43729</v>
      </c>
      <c r="Q24" s="11">
        <v>49.811889999999998</v>
      </c>
      <c r="R24" s="11">
        <v>6.2763099999999996</v>
      </c>
      <c r="S24" s="11">
        <v>43.535580000000003</v>
      </c>
      <c r="T24" s="7">
        <v>199</v>
      </c>
      <c r="U24" s="6">
        <v>43732</v>
      </c>
      <c r="V24" s="7">
        <v>0</v>
      </c>
      <c r="W24" s="10" t="s">
        <v>111</v>
      </c>
      <c r="X24" s="7" t="s">
        <v>98</v>
      </c>
      <c r="Y24" s="10" t="s">
        <v>99</v>
      </c>
      <c r="Z24" s="7" t="s">
        <v>40</v>
      </c>
      <c r="AA24" s="10" t="s">
        <v>41</v>
      </c>
      <c r="AB24" s="11">
        <f t="shared" si="1"/>
        <v>0.49811889999999998</v>
      </c>
    </row>
    <row r="25" spans="1:28" x14ac:dyDescent="0.35">
      <c r="A25" s="4">
        <v>5271</v>
      </c>
      <c r="B25" s="5" t="s">
        <v>112</v>
      </c>
      <c r="C25" s="6">
        <v>43752</v>
      </c>
      <c r="D25" s="4">
        <v>168</v>
      </c>
      <c r="E25" s="8" t="s">
        <v>44</v>
      </c>
      <c r="F25" s="7" t="s">
        <v>113</v>
      </c>
      <c r="G25" s="8" t="s">
        <v>114</v>
      </c>
      <c r="H25" s="7" t="str">
        <f>"000078"</f>
        <v>000078</v>
      </c>
      <c r="I25" s="6">
        <v>43132</v>
      </c>
      <c r="J25" s="7" t="str">
        <f>"000040"</f>
        <v>000040</v>
      </c>
      <c r="K25" s="6">
        <v>43658</v>
      </c>
      <c r="L25" s="7" t="str">
        <f>"000063"</f>
        <v>000063</v>
      </c>
      <c r="M25" s="6">
        <v>43717</v>
      </c>
      <c r="N25" s="7">
        <v>17</v>
      </c>
      <c r="O25" s="7" t="str">
        <f>"005469"</f>
        <v>005469</v>
      </c>
      <c r="P25" s="6">
        <v>43739</v>
      </c>
      <c r="Q25" s="9">
        <v>11.19623</v>
      </c>
      <c r="R25" s="9">
        <v>0.55384</v>
      </c>
      <c r="S25" s="9">
        <v>10.642390000000001</v>
      </c>
      <c r="T25" s="7">
        <v>13</v>
      </c>
      <c r="U25" s="6">
        <v>43752</v>
      </c>
      <c r="V25" s="7">
        <v>7019392412</v>
      </c>
      <c r="W25" s="8" t="s">
        <v>115</v>
      </c>
      <c r="X25" s="7" t="s">
        <v>116</v>
      </c>
      <c r="Y25" s="8" t="s">
        <v>117</v>
      </c>
      <c r="Z25" s="7" t="s">
        <v>51</v>
      </c>
      <c r="AA25" s="8" t="s">
        <v>52</v>
      </c>
      <c r="AB25" s="9">
        <v>0.1119623</v>
      </c>
    </row>
    <row r="26" spans="1:28" x14ac:dyDescent="0.35">
      <c r="A26" s="4">
        <v>5272</v>
      </c>
      <c r="B26" s="5" t="s">
        <v>112</v>
      </c>
      <c r="C26" s="6">
        <v>43762</v>
      </c>
      <c r="D26" s="4">
        <v>168</v>
      </c>
      <c r="E26" s="8" t="s">
        <v>44</v>
      </c>
      <c r="F26" s="7" t="s">
        <v>45</v>
      </c>
      <c r="G26" s="8" t="s">
        <v>46</v>
      </c>
      <c r="H26" s="7" t="str">
        <f>"000001"</f>
        <v>000001</v>
      </c>
      <c r="I26" s="6">
        <v>42930</v>
      </c>
      <c r="J26" s="7" t="str">
        <f>"000179"</f>
        <v>000179</v>
      </c>
      <c r="K26" s="6">
        <v>43759</v>
      </c>
      <c r="L26" s="7" t="str">
        <f>"000180"</f>
        <v>000180</v>
      </c>
      <c r="M26" s="6">
        <v>43759</v>
      </c>
      <c r="N26" s="7">
        <v>16</v>
      </c>
      <c r="O26" s="7" t="str">
        <f>"005893"</f>
        <v>005893</v>
      </c>
      <c r="P26" s="6">
        <v>43761</v>
      </c>
      <c r="Q26" s="9">
        <v>5.0118</v>
      </c>
      <c r="R26" s="9">
        <v>0.39011000000000001</v>
      </c>
      <c r="S26" s="9">
        <v>4.6216900000000001</v>
      </c>
      <c r="T26" s="7">
        <v>13</v>
      </c>
      <c r="U26" s="6">
        <v>43762</v>
      </c>
      <c r="V26" s="7">
        <v>0</v>
      </c>
      <c r="W26" s="8" t="s">
        <v>47</v>
      </c>
      <c r="X26" s="7" t="s">
        <v>34</v>
      </c>
      <c r="Y26" s="8" t="s">
        <v>33</v>
      </c>
      <c r="Z26" s="7" t="s">
        <v>40</v>
      </c>
      <c r="AA26" s="8" t="s">
        <v>41</v>
      </c>
      <c r="AB26" s="9">
        <v>5.0118000000000003E-2</v>
      </c>
    </row>
    <row r="27" spans="1:28" x14ac:dyDescent="0.35">
      <c r="A27" s="4">
        <v>5273</v>
      </c>
      <c r="B27" s="5" t="s">
        <v>118</v>
      </c>
      <c r="C27" s="6">
        <v>43816</v>
      </c>
      <c r="D27" s="4">
        <v>168</v>
      </c>
      <c r="E27" s="8" t="s">
        <v>44</v>
      </c>
      <c r="F27" s="7" t="s">
        <v>119</v>
      </c>
      <c r="G27" s="8" t="s">
        <v>120</v>
      </c>
      <c r="H27" s="7" t="str">
        <f>"000064"</f>
        <v>000064</v>
      </c>
      <c r="I27" s="6">
        <v>43651</v>
      </c>
      <c r="J27" s="7" t="str">
        <f>"000104"</f>
        <v>000104</v>
      </c>
      <c r="K27" s="6">
        <v>43677</v>
      </c>
      <c r="L27" s="7" t="str">
        <f>"000103"</f>
        <v>000103</v>
      </c>
      <c r="M27" s="6">
        <v>43677</v>
      </c>
      <c r="N27" s="7">
        <v>19</v>
      </c>
      <c r="O27" s="7" t="str">
        <f>"006850"</f>
        <v>006850</v>
      </c>
      <c r="P27" s="6">
        <v>43815</v>
      </c>
      <c r="Q27" s="9">
        <v>20.209</v>
      </c>
      <c r="R27" s="9">
        <v>1.9978100000000001</v>
      </c>
      <c r="S27" s="9">
        <v>18.211189999999998</v>
      </c>
      <c r="T27" s="7">
        <v>13</v>
      </c>
      <c r="U27" s="6">
        <v>43816</v>
      </c>
      <c r="V27" s="7">
        <v>0</v>
      </c>
      <c r="W27" s="8" t="s">
        <v>121</v>
      </c>
      <c r="X27" s="7" t="s">
        <v>122</v>
      </c>
      <c r="Y27" s="8" t="s">
        <v>123</v>
      </c>
      <c r="Z27" s="7" t="s">
        <v>40</v>
      </c>
      <c r="AA27" s="8" t="s">
        <v>41</v>
      </c>
      <c r="AB27" s="9">
        <v>0.20208999999999999</v>
      </c>
    </row>
    <row r="28" spans="1:28" x14ac:dyDescent="0.35">
      <c r="A28" s="4">
        <v>5274</v>
      </c>
      <c r="B28" s="5" t="s">
        <v>118</v>
      </c>
      <c r="C28" s="6">
        <v>43816</v>
      </c>
      <c r="D28" s="4">
        <v>168</v>
      </c>
      <c r="E28" s="8" t="s">
        <v>44</v>
      </c>
      <c r="F28" s="7" t="s">
        <v>124</v>
      </c>
      <c r="G28" s="8" t="s">
        <v>125</v>
      </c>
      <c r="H28" s="7" t="str">
        <f>"000187"</f>
        <v>000187</v>
      </c>
      <c r="I28" s="6">
        <v>43525</v>
      </c>
      <c r="J28" s="7" t="str">
        <f>"000173"</f>
        <v>000173</v>
      </c>
      <c r="K28" s="6">
        <v>43738</v>
      </c>
      <c r="L28" s="7" t="str">
        <f>"000173"</f>
        <v>000173</v>
      </c>
      <c r="M28" s="6">
        <v>43738</v>
      </c>
      <c r="N28" s="7">
        <v>18</v>
      </c>
      <c r="O28" s="7" t="str">
        <f>"006853"</f>
        <v>006853</v>
      </c>
      <c r="P28" s="6">
        <v>43815</v>
      </c>
      <c r="Q28" s="9">
        <v>51.576689999999999</v>
      </c>
      <c r="R28" s="9">
        <v>5.46713</v>
      </c>
      <c r="S28" s="9">
        <v>46.109560000000002</v>
      </c>
      <c r="T28" s="7">
        <v>13</v>
      </c>
      <c r="U28" s="6">
        <v>43816</v>
      </c>
      <c r="V28" s="7">
        <v>0</v>
      </c>
      <c r="W28" s="8" t="s">
        <v>126</v>
      </c>
      <c r="X28" s="7" t="s">
        <v>127</v>
      </c>
      <c r="Y28" s="8" t="s">
        <v>128</v>
      </c>
      <c r="Z28" s="7" t="s">
        <v>40</v>
      </c>
      <c r="AA28" s="8" t="s">
        <v>41</v>
      </c>
      <c r="AB28" s="9">
        <v>0.51576690000000003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2020-01-30T07:01:52Z</dcterms:modified>
</cp:coreProperties>
</file>