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0" i="1" l="1"/>
  <c r="L30" i="1"/>
  <c r="J30" i="1"/>
  <c r="H30" i="1"/>
  <c r="O29" i="1"/>
  <c r="L29" i="1"/>
  <c r="J29" i="1"/>
  <c r="H29" i="1"/>
  <c r="O28" i="1"/>
  <c r="L28" i="1"/>
  <c r="J28" i="1"/>
  <c r="H28" i="1"/>
  <c r="O27" i="1"/>
  <c r="L27" i="1"/>
  <c r="J27" i="1"/>
  <c r="H27" i="1"/>
  <c r="AB26" i="1"/>
  <c r="O26" i="1"/>
  <c r="L26" i="1"/>
  <c r="J26" i="1"/>
  <c r="H26" i="1"/>
  <c r="AB25" i="1"/>
  <c r="O25" i="1"/>
  <c r="L25" i="1"/>
  <c r="J25" i="1"/>
  <c r="H25" i="1"/>
  <c r="AB24" i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<sst xmlns="http://schemas.openxmlformats.org/spreadsheetml/2006/main" count="289" uniqueCount="138">
  <si>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</si>
  <si>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</si>
  <si>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</si>
  <si>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</si>
  <si>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</si>
  <si>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</si>
  <si>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</si>
  <si>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</si>
  <si>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</si>
  <si>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</si>
  <si>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</si>
  <si>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</si>
  <si>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</si>
  <si>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</si>
  <si>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</si>
  <si>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</si>
  <si>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</si>
  <si>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</si>
  <si>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</si>
  <si>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</si>
  <si>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</si>
  <si>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</si>
  <si>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</si>
  <si>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</si>
  <si>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</si>
  <si>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</si>
  <si>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</si>
  <si>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</si>
  <si>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</si>
  <si>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June</t>
  </si>
  <si>
    <t>P1771</t>
  </si>
  <si>
    <t>Zone Works - POW Works</t>
  </si>
  <si>
    <t>May</t>
  </si>
  <si>
    <t>M and R to Street Lights - Replacement of Burnt Bulbs etc. (Package)</t>
  </si>
  <si>
    <t>P0300</t>
  </si>
  <si>
    <t>P3110</t>
  </si>
  <si>
    <t>14th Finance Commission Grant Works</t>
  </si>
  <si>
    <t>P3111</t>
  </si>
  <si>
    <t>State Finance Commission Untied Grant Works</t>
  </si>
  <si>
    <t>P3293</t>
  </si>
  <si>
    <t>14th Finance Commission Works - Drinking Water</t>
  </si>
  <si>
    <t>P3292</t>
  </si>
  <si>
    <t>14th Finance Commission Works - Community Property Maintenance (including Parks)</t>
  </si>
  <si>
    <t>KRIDL</t>
  </si>
  <si>
    <t>Technical Manager west KRIDL</t>
  </si>
  <si>
    <t>ddo258</t>
  </si>
  <si>
    <t xml:space="preserve"> Executive Engineer Electrical South Zone</t>
  </si>
  <si>
    <t>ddo422</t>
  </si>
  <si>
    <t xml:space="preserve"> Executive Engineer Project - South Zone</t>
  </si>
  <si>
    <t>ddo271</t>
  </si>
  <si>
    <t xml:space="preserve"> Assistant Executive Engineer Jayanagar South Zone</t>
  </si>
  <si>
    <t>Gurappana Palya</t>
  </si>
  <si>
    <t>171-16-000001</t>
  </si>
  <si>
    <t>Operation and Maintenance of Street Lighting System in Ward No.171 Package S-11A of South Zone</t>
  </si>
  <si>
    <t>M/s. Power Line Electricals (Mehaboob Pasha)</t>
  </si>
  <si>
    <t>171-18-000033</t>
  </si>
  <si>
    <t>Providing fencing for Outside footpath at Maruthi layout Park in Gurappanapalya ward no 171</t>
  </si>
  <si>
    <t>171-18-000032</t>
  </si>
  <si>
    <t>Development of Children Play Area and Providing Fencing for Inside Pathway at Maruthi layout park in Gurappanapalya ward no 171</t>
  </si>
  <si>
    <t>171-18-000034</t>
  </si>
  <si>
    <t>Development of Electrical works at Maruthi layout Park in Gurappanapalya ward no 171</t>
  </si>
  <si>
    <t>Executive Engineer -1, KRIDL</t>
  </si>
  <si>
    <t>171-18-000038</t>
  </si>
  <si>
    <t>Providing Drinking water in Gurappanpalya and Sarrounding areas in Ward No.171</t>
  </si>
  <si>
    <t>Technical west KRIDL</t>
  </si>
  <si>
    <t>171-18-000039</t>
  </si>
  <si>
    <t>Providing Drinking water in KH layout, Narayanappa Garden, Krishnappa Garden in Ward No.171</t>
  </si>
  <si>
    <t>171-13-000006</t>
  </si>
  <si>
    <t>Providing perculation pits in BTM layout 1st stage in ward no 171</t>
  </si>
  <si>
    <t>P2539</t>
  </si>
  <si>
    <t>Rehabilitation and strethening of arterial and sub-arterial roads in Jayanagar Assembly Constitency</t>
  </si>
  <si>
    <t>171-13-000034</t>
  </si>
  <si>
    <t xml:space="preserve">Providing perculation pits in Bismilanagar ward No.171 Gurappanapalya. </t>
  </si>
  <si>
    <t>171-19-000018</t>
  </si>
  <si>
    <t>Improvements of road 8th C main road and surrounding cross roads Gurappanapalya in ward no 171 Gurappanapalya</t>
  </si>
  <si>
    <t>THCHNICAL MANAGER WEST</t>
  </si>
  <si>
    <t>171-14-000007</t>
  </si>
  <si>
    <t>Improvements to Main roads cross roads and  surrounding areas in Krishnappa  Garden Ward-171</t>
  </si>
  <si>
    <t>171-16-000008</t>
  </si>
  <si>
    <t>Desilting of road side drains and culverts at Bimsillanagar in ward no 171 Gurappanapaly</t>
  </si>
  <si>
    <t>Inayathulla</t>
  </si>
  <si>
    <t>171-16-000009</t>
  </si>
  <si>
    <t>Desilting of road side drains and culverts at BTM 1st stage in ward no 171 Gurappanapaly</t>
  </si>
  <si>
    <t>171-19-000017</t>
  </si>
  <si>
    <t>Improvements of roads and drains at 6th ross road Bismillahanagar  and surrounding cross road in ward no 171 Gurappanapalya</t>
  </si>
  <si>
    <t>TECHNICL MANAGER WEST</t>
  </si>
  <si>
    <t>171-19-000021</t>
  </si>
  <si>
    <t>Providing New Name boards to cross and main roads New Gurappanapalya  in ward no 171 Gurappanapalya</t>
  </si>
  <si>
    <t>171-19-000019</t>
  </si>
  <si>
    <t>Improvements of road at 8th C cross road Bismillahanagar Kubra Nursing Home beside road   and surrounding cross roads  in ward no 171 Gurappanapalya</t>
  </si>
  <si>
    <t>TECHNICAL MANAGER (WEST)</t>
  </si>
  <si>
    <t>171-17-000047</t>
  </si>
  <si>
    <t>RO Plant in Gurppanapalya W N 171</t>
  </si>
  <si>
    <t>171-19-000015</t>
  </si>
  <si>
    <t>Improvements of Secondary drain from Old Gurappanapalya main road to Uco Bank and surrounding cross roads in ward no 171 Gurappanapalya</t>
  </si>
  <si>
    <t>July</t>
  </si>
  <si>
    <t>171-19-000028</t>
  </si>
  <si>
    <t>Maintenance of Crematorium, Burial ground and Office Maintenance in Ward no 171</t>
  </si>
  <si>
    <t>Hemanth V</t>
  </si>
  <si>
    <t>P3291</t>
  </si>
  <si>
    <t>14th Fin -Maintenance of Cremotorium, Burial Grounds</t>
  </si>
  <si>
    <t>171-18-000036</t>
  </si>
  <si>
    <t>Providing Drinking water in Bismillah Nagar and Sarroundings areas in Ward No.171</t>
  </si>
  <si>
    <t>Technical Manager</t>
  </si>
  <si>
    <t>August</t>
  </si>
  <si>
    <t>171-18-000043</t>
  </si>
  <si>
    <t>Providing and laying 300mm dia RCC sewer line in place of damaged 9 Swline near Wisdom international School road Maruthi Layout and near Clasic printers New gurappanapalya Main Road in Ward No.171</t>
  </si>
  <si>
    <t>P3295</t>
  </si>
  <si>
    <t>14th Finance Commission Works - UGD Works</t>
  </si>
  <si>
    <t>171-19-000020</t>
  </si>
  <si>
    <t>Improvements of road from Majestic Apartment to N cross road Krishnappa Garden and surrounding cross roads in ward no 171 Gurappanapalya</t>
  </si>
  <si>
    <t>B Eshwaraiah</t>
  </si>
  <si>
    <t>P3409</t>
  </si>
  <si>
    <t>SFC Untied SC-SP/TSP Grant works</t>
  </si>
  <si>
    <t>171-19-000022</t>
  </si>
  <si>
    <t>Improvements to roads at 1st main road surrounding area in K H Layout in ward no 171</t>
  </si>
  <si>
    <t>N. NARASHIMA</t>
  </si>
  <si>
    <t>171-19-000013</t>
  </si>
  <si>
    <t xml:space="preserve">Improvements of roads from Wisdom school to 2nd main road and surrounding cross roads in ward no 171 Gurappanapalya </t>
  </si>
  <si>
    <t>N Narasimha</t>
  </si>
  <si>
    <t>October</t>
  </si>
  <si>
    <t>171-18-000040</t>
  </si>
  <si>
    <t>Providing General Public Toilets and Septage Maintanence in Ward No.171</t>
  </si>
  <si>
    <t>P3294</t>
  </si>
  <si>
    <t>14th Finance Commission Works - General Public ToiletandSeptage Maintenance</t>
  </si>
  <si>
    <t>November</t>
  </si>
  <si>
    <t>171-19-000024</t>
  </si>
  <si>
    <t>Annual maintenance of roads, drains, and footpath and removal of debries in ward no 171 Gurappanapalya</t>
  </si>
  <si>
    <t>Technical Manager (west</t>
  </si>
  <si>
    <t>December</t>
  </si>
  <si>
    <t>171-19-000009</t>
  </si>
  <si>
    <t>Providing street lights and other Electrical accessories to Narayanappa Garden surrounding area in ward no 171</t>
  </si>
  <si>
    <t>Executive Engineer-1, KRIDL</t>
  </si>
  <si>
    <t>P3515</t>
  </si>
  <si>
    <t>Comprehensive development works in ward No.29, 75, 77, 121, 153, 171, 172 Rs.4.00 Cr each</t>
  </si>
  <si>
    <t>171-18-000003</t>
  </si>
  <si>
    <t>Improvements of Road side drain and Asphalting to roads in Bismillahnagar 7th A Cross to 9th cross from Tank bund road to Masjid road and surroundings area in Ward No. 171 Gurappanapalya.</t>
  </si>
  <si>
    <t>KRIDL-3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</si>
</sst>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"/>
  <sheetViews>
    <sheetView tabSelected="1" workbookViewId="0">
      <selection activeCell="A2" sqref="A2:XFD30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3.453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5334</v>
      </c>
      <c r="B2" s="5" t="s">
        <v>28</v>
      </c>
      <c r="C2" s="6">
        <v>43580</v>
      </c>
      <c r="D2" s="7">
        <v>171</v>
      </c>
      <c r="E2" s="8" t="s">
        <v>51</v>
      </c>
      <c r="F2" s="7" t="s">
        <v>52</v>
      </c>
      <c r="G2" s="8" t="s">
        <v>53</v>
      </c>
      <c r="H2" s="7" t="str">
        <f>"000022"</f>
        <v>000022</v>
      </c>
      <c r="I2" s="6">
        <v>42934</v>
      </c>
      <c r="J2" s="7" t="str">
        <f>"000191"</f>
        <v>000191</v>
      </c>
      <c r="K2" s="6">
        <v>43493</v>
      </c>
      <c r="L2" s="7" t="str">
        <f>"000192"</f>
        <v>000192</v>
      </c>
      <c r="M2" s="6">
        <v>43493</v>
      </c>
      <c r="N2" s="7">
        <v>16</v>
      </c>
      <c r="O2" s="7" t="str">
        <f>"000962"</f>
        <v>000962</v>
      </c>
      <c r="P2" s="6">
        <v>43579</v>
      </c>
      <c r="Q2" s="9">
        <v>5.3900499999999996</v>
      </c>
      <c r="R2" s="9">
        <v>0.58614999999999995</v>
      </c>
      <c r="S2" s="9">
        <v>4.8038999999999996</v>
      </c>
      <c r="T2" s="7">
        <v>29</v>
      </c>
      <c r="U2" s="6">
        <v>43580</v>
      </c>
      <c r="V2" s="7">
        <v>0</v>
      </c>
      <c r="W2" s="8" t="s">
        <v>54</v>
      </c>
      <c r="X2" s="7" t="s">
        <v>34</v>
      </c>
      <c r="Y2" s="8" t="s">
        <v>33</v>
      </c>
      <c r="Z2" s="7" t="s">
        <v>45</v>
      </c>
      <c r="AA2" s="8" t="s">
        <v>46</v>
      </c>
      <c r="AB2" s="9">
        <f t="shared" ref="AB2:AB11" si="0">Q2/100</f>
        <v>5.3900499999999997E-2</v>
      </c>
    </row>
    <row r="3" spans="1:28" x14ac:dyDescent="0.35">
      <c r="A3" s="4">
        <v>5335</v>
      </c>
      <c r="B3" s="5" t="s">
        <v>28</v>
      </c>
      <c r="C3" s="6">
        <v>43580</v>
      </c>
      <c r="D3" s="7">
        <v>171</v>
      </c>
      <c r="E3" s="8" t="s">
        <v>51</v>
      </c>
      <c r="F3" s="7" t="s">
        <v>52</v>
      </c>
      <c r="G3" s="8" t="s">
        <v>53</v>
      </c>
      <c r="H3" s="7" t="str">
        <f>"000022"</f>
        <v>000022</v>
      </c>
      <c r="I3" s="6">
        <v>42934</v>
      </c>
      <c r="J3" s="7" t="str">
        <f>"000191"</f>
        <v>000191</v>
      </c>
      <c r="K3" s="6">
        <v>43493</v>
      </c>
      <c r="L3" s="7" t="str">
        <f>"000192"</f>
        <v>000192</v>
      </c>
      <c r="M3" s="6">
        <v>43493</v>
      </c>
      <c r="N3" s="7">
        <v>16</v>
      </c>
      <c r="O3" s="7" t="str">
        <f>"000962"</f>
        <v>000962</v>
      </c>
      <c r="P3" s="6">
        <v>43579</v>
      </c>
      <c r="Q3" s="9">
        <v>2.69502</v>
      </c>
      <c r="R3" s="9">
        <v>0.27035999999999999</v>
      </c>
      <c r="S3" s="9">
        <v>2.4246599999999998</v>
      </c>
      <c r="T3" s="7">
        <v>29</v>
      </c>
      <c r="U3" s="6">
        <v>43580</v>
      </c>
      <c r="V3" s="7">
        <v>0</v>
      </c>
      <c r="W3" s="8" t="s">
        <v>54</v>
      </c>
      <c r="X3" s="7" t="s">
        <v>34</v>
      </c>
      <c r="Y3" s="8" t="s">
        <v>33</v>
      </c>
      <c r="Z3" s="7" t="s">
        <v>45</v>
      </c>
      <c r="AA3" s="8" t="s">
        <v>46</v>
      </c>
      <c r="AB3" s="9">
        <f t="shared" si="0"/>
        <v>2.6950200000000001E-2</v>
      </c>
    </row>
    <row r="4" spans="1:28" x14ac:dyDescent="0.35">
      <c r="A4" s="4">
        <v>5336</v>
      </c>
      <c r="B4" s="5" t="s">
        <v>32</v>
      </c>
      <c r="C4" s="6">
        <v>43591</v>
      </c>
      <c r="D4" s="7">
        <v>171</v>
      </c>
      <c r="E4" s="8" t="s">
        <v>51</v>
      </c>
      <c r="F4" s="7" t="s">
        <v>55</v>
      </c>
      <c r="G4" s="8" t="s">
        <v>56</v>
      </c>
      <c r="H4" s="7" t="str">
        <f>"000098"</f>
        <v>000098</v>
      </c>
      <c r="I4" s="6">
        <v>43536</v>
      </c>
      <c r="J4" s="7" t="str">
        <f>"000102"</f>
        <v>000102</v>
      </c>
      <c r="K4" s="6">
        <v>43537</v>
      </c>
      <c r="L4" s="7" t="str">
        <f>"000104"</f>
        <v>000104</v>
      </c>
      <c r="M4" s="6">
        <v>43538</v>
      </c>
      <c r="N4" s="7">
        <v>18</v>
      </c>
      <c r="O4" s="7" t="str">
        <f>"001091"</f>
        <v>001091</v>
      </c>
      <c r="P4" s="6">
        <v>43581</v>
      </c>
      <c r="Q4" s="9">
        <v>29.993819999999999</v>
      </c>
      <c r="R4" s="9">
        <v>3.4150999999999998</v>
      </c>
      <c r="S4" s="9">
        <v>26.578720000000001</v>
      </c>
      <c r="T4" s="7">
        <v>35</v>
      </c>
      <c r="U4" s="6">
        <v>43591</v>
      </c>
      <c r="V4" s="7">
        <v>9632901166</v>
      </c>
      <c r="W4" s="8" t="s">
        <v>43</v>
      </c>
      <c r="X4" s="7" t="s">
        <v>41</v>
      </c>
      <c r="Y4" s="8" t="s">
        <v>42</v>
      </c>
      <c r="Z4" s="7" t="s">
        <v>47</v>
      </c>
      <c r="AA4" s="8" t="s">
        <v>48</v>
      </c>
      <c r="AB4" s="9">
        <f t="shared" si="0"/>
        <v>0.29993819999999999</v>
      </c>
    </row>
    <row r="5" spans="1:28" x14ac:dyDescent="0.35">
      <c r="A5" s="4">
        <v>5337</v>
      </c>
      <c r="B5" s="5" t="s">
        <v>32</v>
      </c>
      <c r="C5" s="6">
        <v>43591</v>
      </c>
      <c r="D5" s="7">
        <v>171</v>
      </c>
      <c r="E5" s="8" t="s">
        <v>51</v>
      </c>
      <c r="F5" s="7" t="s">
        <v>57</v>
      </c>
      <c r="G5" s="8" t="s">
        <v>58</v>
      </c>
      <c r="H5" s="7" t="str">
        <f>"000099"</f>
        <v>000099</v>
      </c>
      <c r="I5" s="6">
        <v>43536</v>
      </c>
      <c r="J5" s="7" t="str">
        <f>"000101"</f>
        <v>000101</v>
      </c>
      <c r="K5" s="6">
        <v>43537</v>
      </c>
      <c r="L5" s="7" t="str">
        <f>"000103"</f>
        <v>000103</v>
      </c>
      <c r="M5" s="6">
        <v>43538</v>
      </c>
      <c r="N5" s="7">
        <v>18</v>
      </c>
      <c r="O5" s="7" t="str">
        <f>"001092"</f>
        <v>001092</v>
      </c>
      <c r="P5" s="6">
        <v>43581</v>
      </c>
      <c r="Q5" s="9">
        <v>29.346830000000001</v>
      </c>
      <c r="R5" s="9">
        <v>3.4414500000000001</v>
      </c>
      <c r="S5" s="9">
        <v>25.905380000000001</v>
      </c>
      <c r="T5" s="7">
        <v>35</v>
      </c>
      <c r="U5" s="6">
        <v>43591</v>
      </c>
      <c r="V5" s="7">
        <v>9632901166</v>
      </c>
      <c r="W5" s="8" t="s">
        <v>43</v>
      </c>
      <c r="X5" s="7" t="s">
        <v>41</v>
      </c>
      <c r="Y5" s="8" t="s">
        <v>42</v>
      </c>
      <c r="Z5" s="7" t="s">
        <v>47</v>
      </c>
      <c r="AA5" s="8" t="s">
        <v>48</v>
      </c>
      <c r="AB5" s="9">
        <f t="shared" si="0"/>
        <v>0.29346830000000002</v>
      </c>
    </row>
    <row r="6" spans="1:28" x14ac:dyDescent="0.35">
      <c r="A6" s="4">
        <v>5338</v>
      </c>
      <c r="B6" s="5" t="s">
        <v>32</v>
      </c>
      <c r="C6" s="6">
        <v>43591</v>
      </c>
      <c r="D6" s="7">
        <v>171</v>
      </c>
      <c r="E6" s="8" t="s">
        <v>51</v>
      </c>
      <c r="F6" s="7" t="s">
        <v>59</v>
      </c>
      <c r="G6" s="8" t="s">
        <v>60</v>
      </c>
      <c r="H6" s="7" t="str">
        <f>"000100"</f>
        <v>000100</v>
      </c>
      <c r="I6" s="6">
        <v>43385</v>
      </c>
      <c r="J6" s="7" t="str">
        <f>"000221"</f>
        <v>000221</v>
      </c>
      <c r="K6" s="6">
        <v>43536</v>
      </c>
      <c r="L6" s="7" t="str">
        <f>"000222"</f>
        <v>000222</v>
      </c>
      <c r="M6" s="6">
        <v>43536</v>
      </c>
      <c r="N6" s="7">
        <v>18</v>
      </c>
      <c r="O6" s="7" t="str">
        <f>"001312"</f>
        <v>001312</v>
      </c>
      <c r="P6" s="6">
        <v>43588</v>
      </c>
      <c r="Q6" s="9">
        <v>29.959610000000001</v>
      </c>
      <c r="R6" s="9">
        <v>3.7107199999999998</v>
      </c>
      <c r="S6" s="9">
        <v>26.248889999999999</v>
      </c>
      <c r="T6" s="7">
        <v>35</v>
      </c>
      <c r="U6" s="6">
        <v>43591</v>
      </c>
      <c r="V6" s="7">
        <v>0</v>
      </c>
      <c r="W6" s="8" t="s">
        <v>61</v>
      </c>
      <c r="X6" s="7" t="s">
        <v>41</v>
      </c>
      <c r="Y6" s="8" t="s">
        <v>42</v>
      </c>
      <c r="Z6" s="7" t="s">
        <v>45</v>
      </c>
      <c r="AA6" s="8" t="s">
        <v>46</v>
      </c>
      <c r="AB6" s="9">
        <f t="shared" si="0"/>
        <v>0.29959610000000003</v>
      </c>
    </row>
    <row r="7" spans="1:28" x14ac:dyDescent="0.35">
      <c r="A7" s="4">
        <v>5339</v>
      </c>
      <c r="B7" s="5" t="s">
        <v>32</v>
      </c>
      <c r="C7" s="6">
        <v>43600</v>
      </c>
      <c r="D7" s="7">
        <v>171</v>
      </c>
      <c r="E7" s="8" t="s">
        <v>51</v>
      </c>
      <c r="F7" s="7" t="s">
        <v>62</v>
      </c>
      <c r="G7" s="8" t="s">
        <v>63</v>
      </c>
      <c r="H7" s="7" t="str">
        <f>"000113"</f>
        <v>000113</v>
      </c>
      <c r="I7" s="6">
        <v>43405</v>
      </c>
      <c r="J7" s="7" t="str">
        <f>"000083"</f>
        <v>000083</v>
      </c>
      <c r="K7" s="6">
        <v>43537</v>
      </c>
      <c r="L7" s="7" t="str">
        <f>"000002"</f>
        <v>000002</v>
      </c>
      <c r="M7" s="6">
        <v>43558</v>
      </c>
      <c r="N7" s="7">
        <v>18</v>
      </c>
      <c r="O7" s="7" t="str">
        <f>"001580"</f>
        <v>001580</v>
      </c>
      <c r="P7" s="6">
        <v>43600</v>
      </c>
      <c r="Q7" s="9">
        <v>37.079009999999997</v>
      </c>
      <c r="R7" s="9">
        <v>4.8059900000000004</v>
      </c>
      <c r="S7" s="9">
        <v>32.273020000000002</v>
      </c>
      <c r="T7" s="7">
        <v>46</v>
      </c>
      <c r="U7" s="6">
        <v>43600</v>
      </c>
      <c r="V7" s="7">
        <v>9448021479</v>
      </c>
      <c r="W7" s="8" t="s">
        <v>64</v>
      </c>
      <c r="X7" s="7" t="s">
        <v>39</v>
      </c>
      <c r="Y7" s="8" t="s">
        <v>40</v>
      </c>
      <c r="Z7" s="7" t="s">
        <v>49</v>
      </c>
      <c r="AA7" s="8" t="s">
        <v>50</v>
      </c>
      <c r="AB7" s="9">
        <f t="shared" si="0"/>
        <v>0.37079009999999996</v>
      </c>
    </row>
    <row r="8" spans="1:28" x14ac:dyDescent="0.35">
      <c r="A8" s="4">
        <v>5340</v>
      </c>
      <c r="B8" s="5" t="s">
        <v>32</v>
      </c>
      <c r="C8" s="6">
        <v>43600</v>
      </c>
      <c r="D8" s="7">
        <v>171</v>
      </c>
      <c r="E8" s="8" t="s">
        <v>51</v>
      </c>
      <c r="F8" s="7" t="s">
        <v>65</v>
      </c>
      <c r="G8" s="8" t="s">
        <v>66</v>
      </c>
      <c r="H8" s="7" t="str">
        <f>"000111"</f>
        <v>000111</v>
      </c>
      <c r="I8" s="6">
        <v>43405</v>
      </c>
      <c r="J8" s="7" t="str">
        <f>"000084"</f>
        <v>000084</v>
      </c>
      <c r="K8" s="6">
        <v>43537</v>
      </c>
      <c r="L8" s="7" t="str">
        <f>"000003"</f>
        <v>000003</v>
      </c>
      <c r="M8" s="6">
        <v>43558</v>
      </c>
      <c r="N8" s="7">
        <v>18</v>
      </c>
      <c r="O8" s="7" t="str">
        <f>"001581"</f>
        <v>001581</v>
      </c>
      <c r="P8" s="6">
        <v>43600</v>
      </c>
      <c r="Q8" s="9">
        <v>36.659350000000003</v>
      </c>
      <c r="R8" s="9">
        <v>4.7531499999999998</v>
      </c>
      <c r="S8" s="9">
        <v>31.906199999999998</v>
      </c>
      <c r="T8" s="7">
        <v>46</v>
      </c>
      <c r="U8" s="6">
        <v>43600</v>
      </c>
      <c r="V8" s="7">
        <v>9448021479</v>
      </c>
      <c r="W8" s="8" t="s">
        <v>44</v>
      </c>
      <c r="X8" s="7" t="s">
        <v>39</v>
      </c>
      <c r="Y8" s="8" t="s">
        <v>40</v>
      </c>
      <c r="Z8" s="7" t="s">
        <v>49</v>
      </c>
      <c r="AA8" s="8" t="s">
        <v>50</v>
      </c>
      <c r="AB8" s="9">
        <f t="shared" si="0"/>
        <v>0.36659350000000002</v>
      </c>
    </row>
    <row r="9" spans="1:28" x14ac:dyDescent="0.35">
      <c r="A9" s="4">
        <v>5341</v>
      </c>
      <c r="B9" s="5" t="s">
        <v>32</v>
      </c>
      <c r="C9" s="6">
        <v>43603</v>
      </c>
      <c r="D9" s="7">
        <v>171</v>
      </c>
      <c r="E9" s="8" t="s">
        <v>51</v>
      </c>
      <c r="F9" s="7" t="s">
        <v>67</v>
      </c>
      <c r="G9" s="8" t="s">
        <v>68</v>
      </c>
      <c r="H9" s="7" t="str">
        <f>"000262"</f>
        <v>000262</v>
      </c>
      <c r="I9" s="6">
        <v>41695</v>
      </c>
      <c r="J9" s="7" t="str">
        <f>"000018"</f>
        <v>000018</v>
      </c>
      <c r="K9" s="6">
        <v>43034</v>
      </c>
      <c r="L9" s="7" t="str">
        <f>"000024"</f>
        <v>000024</v>
      </c>
      <c r="M9" s="6">
        <v>43034</v>
      </c>
      <c r="N9" s="7">
        <v>13</v>
      </c>
      <c r="O9" s="7" t="str">
        <f>"001732"</f>
        <v>001732</v>
      </c>
      <c r="P9" s="6">
        <v>43602</v>
      </c>
      <c r="Q9" s="9">
        <v>21.64573</v>
      </c>
      <c r="R9" s="9">
        <v>3.6471300000000002</v>
      </c>
      <c r="S9" s="9">
        <v>17.9986</v>
      </c>
      <c r="T9" s="7">
        <v>50</v>
      </c>
      <c r="U9" s="6">
        <v>43603</v>
      </c>
      <c r="V9" s="7">
        <v>9448021479</v>
      </c>
      <c r="W9" s="8" t="s">
        <v>43</v>
      </c>
      <c r="X9" s="7" t="s">
        <v>69</v>
      </c>
      <c r="Y9" s="8" t="s">
        <v>70</v>
      </c>
      <c r="Z9" s="7" t="s">
        <v>49</v>
      </c>
      <c r="AA9" s="8" t="s">
        <v>50</v>
      </c>
      <c r="AB9" s="9">
        <f t="shared" si="0"/>
        <v>0.21645729999999999</v>
      </c>
    </row>
    <row r="10" spans="1:28" x14ac:dyDescent="0.35">
      <c r="A10" s="4">
        <v>5342</v>
      </c>
      <c r="B10" s="5" t="s">
        <v>32</v>
      </c>
      <c r="C10" s="6">
        <v>43603</v>
      </c>
      <c r="D10" s="7">
        <v>171</v>
      </c>
      <c r="E10" s="8" t="s">
        <v>51</v>
      </c>
      <c r="F10" s="7" t="s">
        <v>71</v>
      </c>
      <c r="G10" s="8" t="s">
        <v>72</v>
      </c>
      <c r="H10" s="7" t="str">
        <f>"000256"</f>
        <v>000256</v>
      </c>
      <c r="I10" s="6">
        <v>41692</v>
      </c>
      <c r="J10" s="7" t="str">
        <f>"000019"</f>
        <v>000019</v>
      </c>
      <c r="K10" s="6">
        <v>43034</v>
      </c>
      <c r="L10" s="7" t="str">
        <f>"000025"</f>
        <v>000025</v>
      </c>
      <c r="M10" s="6">
        <v>43034</v>
      </c>
      <c r="N10" s="7">
        <v>13</v>
      </c>
      <c r="O10" s="7" t="str">
        <f>"001733"</f>
        <v>001733</v>
      </c>
      <c r="P10" s="6">
        <v>43602</v>
      </c>
      <c r="Q10" s="9">
        <v>4.9101900000000001</v>
      </c>
      <c r="R10" s="9">
        <v>0.92820000000000003</v>
      </c>
      <c r="S10" s="9">
        <v>3.9819900000000001</v>
      </c>
      <c r="T10" s="7">
        <v>50</v>
      </c>
      <c r="U10" s="6">
        <v>43603</v>
      </c>
      <c r="V10" s="7">
        <v>9448021479</v>
      </c>
      <c r="W10" s="8" t="s">
        <v>43</v>
      </c>
      <c r="X10" s="7" t="s">
        <v>30</v>
      </c>
      <c r="Y10" s="8" t="s">
        <v>31</v>
      </c>
      <c r="Z10" s="7" t="s">
        <v>49</v>
      </c>
      <c r="AA10" s="8" t="s">
        <v>50</v>
      </c>
      <c r="AB10" s="9">
        <f t="shared" si="0"/>
        <v>4.9101900000000004E-2</v>
      </c>
    </row>
    <row r="11" spans="1:28" x14ac:dyDescent="0.35">
      <c r="A11" s="4">
        <v>5343</v>
      </c>
      <c r="B11" s="5" t="s">
        <v>32</v>
      </c>
      <c r="C11" s="6">
        <v>43612</v>
      </c>
      <c r="D11" s="7">
        <v>171</v>
      </c>
      <c r="E11" s="8" t="s">
        <v>51</v>
      </c>
      <c r="F11" s="7" t="s">
        <v>73</v>
      </c>
      <c r="G11" s="8" t="s">
        <v>74</v>
      </c>
      <c r="H11" s="7" t="str">
        <f>"000134"</f>
        <v>000134</v>
      </c>
      <c r="I11" s="6">
        <v>43455</v>
      </c>
      <c r="J11" s="7" t="str">
        <f>"000001"</f>
        <v>000001</v>
      </c>
      <c r="K11" s="6">
        <v>43589</v>
      </c>
      <c r="L11" s="7" t="str">
        <f>"000006"</f>
        <v>000006</v>
      </c>
      <c r="M11" s="6">
        <v>43598</v>
      </c>
      <c r="N11" s="7">
        <v>19</v>
      </c>
      <c r="O11" s="7" t="str">
        <f>"002054"</f>
        <v>002054</v>
      </c>
      <c r="P11" s="6">
        <v>43609</v>
      </c>
      <c r="Q11" s="9">
        <v>19.72749</v>
      </c>
      <c r="R11" s="9">
        <v>2.5926999999999998</v>
      </c>
      <c r="S11" s="9">
        <v>17.134789999999999</v>
      </c>
      <c r="T11" s="7">
        <v>61</v>
      </c>
      <c r="U11" s="6">
        <v>43612</v>
      </c>
      <c r="V11" s="7">
        <v>9916154941</v>
      </c>
      <c r="W11" s="8" t="s">
        <v>75</v>
      </c>
      <c r="X11" s="7" t="s">
        <v>37</v>
      </c>
      <c r="Y11" s="8" t="s">
        <v>38</v>
      </c>
      <c r="Z11" s="7" t="s">
        <v>49</v>
      </c>
      <c r="AA11" s="8" t="s">
        <v>50</v>
      </c>
      <c r="AB11" s="9">
        <f t="shared" si="0"/>
        <v>0.1972749</v>
      </c>
    </row>
    <row r="12" spans="1:28" x14ac:dyDescent="0.35">
      <c r="A12" s="4">
        <v>5344</v>
      </c>
      <c r="B12" s="5" t="s">
        <v>29</v>
      </c>
      <c r="C12" s="6">
        <v>43628</v>
      </c>
      <c r="D12" s="7">
        <v>171</v>
      </c>
      <c r="E12" s="8" t="s">
        <v>51</v>
      </c>
      <c r="F12" s="7" t="s">
        <v>76</v>
      </c>
      <c r="G12" s="8" t="s">
        <v>77</v>
      </c>
      <c r="H12" s="7" t="str">
        <f>"000253"</f>
        <v>000253</v>
      </c>
      <c r="I12" s="6">
        <v>41692</v>
      </c>
      <c r="J12" s="7" t="str">
        <f>"000028"</f>
        <v>000028</v>
      </c>
      <c r="K12" s="6">
        <v>43080</v>
      </c>
      <c r="L12" s="7" t="str">
        <f>"000034"</f>
        <v>000034</v>
      </c>
      <c r="M12" s="6">
        <v>43081</v>
      </c>
      <c r="N12" s="7">
        <v>14</v>
      </c>
      <c r="O12" s="7" t="str">
        <f>"002445"</f>
        <v>002445</v>
      </c>
      <c r="P12" s="6">
        <v>43622</v>
      </c>
      <c r="Q12" s="9">
        <v>39.586759999999998</v>
      </c>
      <c r="R12" s="9">
        <v>6.6558799999999998</v>
      </c>
      <c r="S12" s="9">
        <v>32.930880000000002</v>
      </c>
      <c r="T12" s="7">
        <v>76</v>
      </c>
      <c r="U12" s="6">
        <v>43628</v>
      </c>
      <c r="V12" s="7">
        <v>9448021479</v>
      </c>
      <c r="W12" s="8" t="s">
        <v>43</v>
      </c>
      <c r="X12" s="7" t="s">
        <v>30</v>
      </c>
      <c r="Y12" s="8" t="s">
        <v>31</v>
      </c>
      <c r="Z12" s="7" t="s">
        <v>49</v>
      </c>
      <c r="AA12" s="8" t="s">
        <v>50</v>
      </c>
      <c r="AB12" s="9">
        <v>0.39586759999999999</v>
      </c>
    </row>
    <row r="13" spans="1:28" x14ac:dyDescent="0.35">
      <c r="A13" s="4">
        <v>5345</v>
      </c>
      <c r="B13" s="5" t="s">
        <v>29</v>
      </c>
      <c r="C13" s="6">
        <v>43628</v>
      </c>
      <c r="D13" s="7">
        <v>171</v>
      </c>
      <c r="E13" s="8" t="s">
        <v>51</v>
      </c>
      <c r="F13" s="7" t="s">
        <v>78</v>
      </c>
      <c r="G13" s="8" t="s">
        <v>79</v>
      </c>
      <c r="H13" s="7" t="str">
        <f>"000038"</f>
        <v>000038</v>
      </c>
      <c r="I13" s="6">
        <v>42663</v>
      </c>
      <c r="J13" s="7" t="str">
        <f>"000037"</f>
        <v>000037</v>
      </c>
      <c r="K13" s="6">
        <v>43098</v>
      </c>
      <c r="L13" s="7" t="str">
        <f>"000045"</f>
        <v>000045</v>
      </c>
      <c r="M13" s="6">
        <v>43098</v>
      </c>
      <c r="N13" s="7">
        <v>16</v>
      </c>
      <c r="O13" s="7" t="str">
        <f>"002632"</f>
        <v>002632</v>
      </c>
      <c r="P13" s="6">
        <v>43627</v>
      </c>
      <c r="Q13" s="9">
        <v>6.3268500000000003</v>
      </c>
      <c r="R13" s="9">
        <v>0.46551999999999999</v>
      </c>
      <c r="S13" s="9">
        <v>5.8613299999999997</v>
      </c>
      <c r="T13" s="7">
        <v>76</v>
      </c>
      <c r="U13" s="6">
        <v>43628</v>
      </c>
      <c r="V13" s="7">
        <v>9845213763</v>
      </c>
      <c r="W13" s="8" t="s">
        <v>80</v>
      </c>
      <c r="X13" s="7" t="s">
        <v>30</v>
      </c>
      <c r="Y13" s="8" t="s">
        <v>31</v>
      </c>
      <c r="Z13" s="7" t="s">
        <v>49</v>
      </c>
      <c r="AA13" s="8" t="s">
        <v>50</v>
      </c>
      <c r="AB13" s="9">
        <v>6.3268500000000005E-2</v>
      </c>
    </row>
    <row r="14" spans="1:28" x14ac:dyDescent="0.35">
      <c r="A14" s="4">
        <v>5346</v>
      </c>
      <c r="B14" s="5" t="s">
        <v>29</v>
      </c>
      <c r="C14" s="6">
        <v>43628</v>
      </c>
      <c r="D14" s="7">
        <v>171</v>
      </c>
      <c r="E14" s="8" t="s">
        <v>51</v>
      </c>
      <c r="F14" s="7" t="s">
        <v>81</v>
      </c>
      <c r="G14" s="8" t="s">
        <v>82</v>
      </c>
      <c r="H14" s="7" t="str">
        <f>"000040"</f>
        <v>000040</v>
      </c>
      <c r="I14" s="6">
        <v>42718</v>
      </c>
      <c r="J14" s="7" t="str">
        <f>"000038"</f>
        <v>000038</v>
      </c>
      <c r="K14" s="6">
        <v>43098</v>
      </c>
      <c r="L14" s="7" t="str">
        <f>"000046"</f>
        <v>000046</v>
      </c>
      <c r="M14" s="6">
        <v>43098</v>
      </c>
      <c r="N14" s="7">
        <v>16</v>
      </c>
      <c r="O14" s="7" t="str">
        <f>"002633"</f>
        <v>002633</v>
      </c>
      <c r="P14" s="6">
        <v>43627</v>
      </c>
      <c r="Q14" s="9">
        <v>7.30931</v>
      </c>
      <c r="R14" s="9">
        <v>0.49937999999999999</v>
      </c>
      <c r="S14" s="9">
        <v>6.8099299999999996</v>
      </c>
      <c r="T14" s="7">
        <v>76</v>
      </c>
      <c r="U14" s="6">
        <v>43628</v>
      </c>
      <c r="V14" s="7">
        <v>9845213763</v>
      </c>
      <c r="W14" s="8" t="s">
        <v>80</v>
      </c>
      <c r="X14" s="7" t="s">
        <v>30</v>
      </c>
      <c r="Y14" s="8" t="s">
        <v>31</v>
      </c>
      <c r="Z14" s="7" t="s">
        <v>49</v>
      </c>
      <c r="AA14" s="8" t="s">
        <v>50</v>
      </c>
      <c r="AB14" s="9">
        <v>7.3093099999999994E-2</v>
      </c>
    </row>
    <row r="15" spans="1:28" x14ac:dyDescent="0.35">
      <c r="A15" s="4">
        <v>5347</v>
      </c>
      <c r="B15" s="5" t="s">
        <v>29</v>
      </c>
      <c r="C15" s="6">
        <v>43629</v>
      </c>
      <c r="D15" s="7">
        <v>171</v>
      </c>
      <c r="E15" s="8" t="s">
        <v>51</v>
      </c>
      <c r="F15" s="7" t="s">
        <v>83</v>
      </c>
      <c r="G15" s="8" t="s">
        <v>84</v>
      </c>
      <c r="H15" s="7" t="str">
        <f>"000136"</f>
        <v>000136</v>
      </c>
      <c r="I15" s="6">
        <v>43455</v>
      </c>
      <c r="J15" s="7" t="str">
        <f>"000006"</f>
        <v>000006</v>
      </c>
      <c r="K15" s="6">
        <v>43589</v>
      </c>
      <c r="L15" s="7" t="str">
        <f>"000011"</f>
        <v>000011</v>
      </c>
      <c r="M15" s="6">
        <v>43603</v>
      </c>
      <c r="N15" s="7">
        <v>19</v>
      </c>
      <c r="O15" s="7" t="str">
        <f>"002529"</f>
        <v>002529</v>
      </c>
      <c r="P15" s="6">
        <v>43623</v>
      </c>
      <c r="Q15" s="9">
        <v>19.576460000000001</v>
      </c>
      <c r="R15" s="9">
        <v>2.5583900000000002</v>
      </c>
      <c r="S15" s="9">
        <v>17.018070000000002</v>
      </c>
      <c r="T15" s="7">
        <v>81</v>
      </c>
      <c r="U15" s="6">
        <v>43629</v>
      </c>
      <c r="V15" s="7">
        <v>9916154941</v>
      </c>
      <c r="W15" s="8" t="s">
        <v>85</v>
      </c>
      <c r="X15" s="7" t="s">
        <v>37</v>
      </c>
      <c r="Y15" s="8" t="s">
        <v>38</v>
      </c>
      <c r="Z15" s="7" t="s">
        <v>49</v>
      </c>
      <c r="AA15" s="8" t="s">
        <v>50</v>
      </c>
      <c r="AB15" s="9">
        <v>0.19576460000000001</v>
      </c>
    </row>
    <row r="16" spans="1:28" x14ac:dyDescent="0.35">
      <c r="A16" s="4">
        <v>5348</v>
      </c>
      <c r="B16" s="5" t="s">
        <v>29</v>
      </c>
      <c r="C16" s="6">
        <v>43629</v>
      </c>
      <c r="D16" s="7">
        <v>171</v>
      </c>
      <c r="E16" s="8" t="s">
        <v>51</v>
      </c>
      <c r="F16" s="7" t="s">
        <v>86</v>
      </c>
      <c r="G16" s="8" t="s">
        <v>87</v>
      </c>
      <c r="H16" s="7" t="str">
        <f>"000146"</f>
        <v>000146</v>
      </c>
      <c r="I16" s="6">
        <v>43460</v>
      </c>
      <c r="J16" s="7" t="str">
        <f>"000005"</f>
        <v>000005</v>
      </c>
      <c r="K16" s="6">
        <v>43589</v>
      </c>
      <c r="L16" s="7" t="str">
        <f>"000010"</f>
        <v>000010</v>
      </c>
      <c r="M16" s="6">
        <v>43603</v>
      </c>
      <c r="N16" s="7">
        <v>19</v>
      </c>
      <c r="O16" s="7" t="str">
        <f>"002530"</f>
        <v>002530</v>
      </c>
      <c r="P16" s="6">
        <v>43623</v>
      </c>
      <c r="Q16" s="9">
        <v>25.241599999999998</v>
      </c>
      <c r="R16" s="9">
        <v>3.12636</v>
      </c>
      <c r="S16" s="9">
        <v>22.11524</v>
      </c>
      <c r="T16" s="7">
        <v>81</v>
      </c>
      <c r="U16" s="6">
        <v>43629</v>
      </c>
      <c r="V16" s="7">
        <v>9448021479</v>
      </c>
      <c r="W16" s="8" t="s">
        <v>43</v>
      </c>
      <c r="X16" s="7" t="s">
        <v>37</v>
      </c>
      <c r="Y16" s="8" t="s">
        <v>38</v>
      </c>
      <c r="Z16" s="7" t="s">
        <v>49</v>
      </c>
      <c r="AA16" s="8" t="s">
        <v>50</v>
      </c>
      <c r="AB16" s="9">
        <v>0.25241599999999997</v>
      </c>
    </row>
    <row r="17" spans="1:28" x14ac:dyDescent="0.35">
      <c r="A17" s="4">
        <v>5349</v>
      </c>
      <c r="B17" s="5" t="s">
        <v>29</v>
      </c>
      <c r="C17" s="6">
        <v>43629</v>
      </c>
      <c r="D17" s="7">
        <v>171</v>
      </c>
      <c r="E17" s="8" t="s">
        <v>51</v>
      </c>
      <c r="F17" s="7" t="s">
        <v>88</v>
      </c>
      <c r="G17" s="8" t="s">
        <v>89</v>
      </c>
      <c r="H17" s="7" t="str">
        <f>"000165"</f>
        <v>000165</v>
      </c>
      <c r="I17" s="6">
        <v>43511</v>
      </c>
      <c r="J17" s="7" t="str">
        <f>"000002"</f>
        <v>000002</v>
      </c>
      <c r="K17" s="6">
        <v>43589</v>
      </c>
      <c r="L17" s="7" t="str">
        <f>"000009"</f>
        <v>000009</v>
      </c>
      <c r="M17" s="6">
        <v>43602</v>
      </c>
      <c r="N17" s="7">
        <v>19</v>
      </c>
      <c r="O17" s="7" t="str">
        <f>"002531"</f>
        <v>002531</v>
      </c>
      <c r="P17" s="6">
        <v>43623</v>
      </c>
      <c r="Q17" s="9">
        <v>19.495539999999998</v>
      </c>
      <c r="R17" s="9">
        <v>2.60548</v>
      </c>
      <c r="S17" s="9">
        <v>16.890059999999998</v>
      </c>
      <c r="T17" s="7">
        <v>81</v>
      </c>
      <c r="U17" s="6">
        <v>43629</v>
      </c>
      <c r="V17" s="7">
        <v>9663302055</v>
      </c>
      <c r="W17" s="8" t="s">
        <v>90</v>
      </c>
      <c r="X17" s="7" t="s">
        <v>37</v>
      </c>
      <c r="Y17" s="8" t="s">
        <v>38</v>
      </c>
      <c r="Z17" s="7" t="s">
        <v>49</v>
      </c>
      <c r="AA17" s="8" t="s">
        <v>50</v>
      </c>
      <c r="AB17" s="9">
        <v>0.19495539999999997</v>
      </c>
    </row>
    <row r="18" spans="1:28" x14ac:dyDescent="0.35">
      <c r="A18" s="4">
        <v>5350</v>
      </c>
      <c r="B18" s="5" t="s">
        <v>29</v>
      </c>
      <c r="C18" s="6">
        <v>43633</v>
      </c>
      <c r="D18" s="7">
        <v>171</v>
      </c>
      <c r="E18" s="8" t="s">
        <v>51</v>
      </c>
      <c r="F18" s="7" t="s">
        <v>91</v>
      </c>
      <c r="G18" s="8" t="s">
        <v>92</v>
      </c>
      <c r="H18" s="7" t="str">
        <f>"000086"</f>
        <v>000086</v>
      </c>
      <c r="I18" s="6">
        <v>43155</v>
      </c>
      <c r="J18" s="7" t="str">
        <f>"000073"</f>
        <v>000073</v>
      </c>
      <c r="K18" s="6">
        <v>43481</v>
      </c>
      <c r="L18" s="7" t="str">
        <f>"000128"</f>
        <v>000128</v>
      </c>
      <c r="M18" s="6">
        <v>43494</v>
      </c>
      <c r="N18" s="7">
        <v>17</v>
      </c>
      <c r="O18" s="7" t="str">
        <f>"002696"</f>
        <v>002696</v>
      </c>
      <c r="P18" s="6">
        <v>43629</v>
      </c>
      <c r="Q18" s="9">
        <v>59.162399999999998</v>
      </c>
      <c r="R18" s="9">
        <v>7.4718099999999996</v>
      </c>
      <c r="S18" s="9">
        <v>51.69059</v>
      </c>
      <c r="T18" s="7">
        <v>83</v>
      </c>
      <c r="U18" s="6">
        <v>43633</v>
      </c>
      <c r="V18" s="7">
        <v>9448021479</v>
      </c>
      <c r="W18" s="8" t="s">
        <v>43</v>
      </c>
      <c r="X18" s="7" t="s">
        <v>35</v>
      </c>
      <c r="Y18" s="8" t="s">
        <v>36</v>
      </c>
      <c r="Z18" s="7" t="s">
        <v>49</v>
      </c>
      <c r="AA18" s="8" t="s">
        <v>50</v>
      </c>
      <c r="AB18" s="9">
        <v>0.59162399999999993</v>
      </c>
    </row>
    <row r="19" spans="1:28" x14ac:dyDescent="0.35">
      <c r="A19" s="4">
        <v>5351</v>
      </c>
      <c r="B19" s="5" t="s">
        <v>29</v>
      </c>
      <c r="C19" s="6">
        <v>43644</v>
      </c>
      <c r="D19" s="7">
        <v>171</v>
      </c>
      <c r="E19" s="8" t="s">
        <v>51</v>
      </c>
      <c r="F19" s="7" t="s">
        <v>93</v>
      </c>
      <c r="G19" s="8" t="s">
        <v>94</v>
      </c>
      <c r="H19" s="7" t="str">
        <f>"000155"</f>
        <v>000155</v>
      </c>
      <c r="I19" s="6">
        <v>43493</v>
      </c>
      <c r="J19" s="7" t="str">
        <f>"000003"</f>
        <v>000003</v>
      </c>
      <c r="K19" s="6">
        <v>43589</v>
      </c>
      <c r="L19" s="7" t="str">
        <f>"000021"</f>
        <v>000021</v>
      </c>
      <c r="M19" s="6">
        <v>43627</v>
      </c>
      <c r="N19" s="7">
        <v>19</v>
      </c>
      <c r="O19" s="7" t="str">
        <f>"002888"</f>
        <v>002888</v>
      </c>
      <c r="P19" s="6">
        <v>43636</v>
      </c>
      <c r="Q19" s="9">
        <v>19.197590000000002</v>
      </c>
      <c r="R19" s="9">
        <v>2.45377</v>
      </c>
      <c r="S19" s="9">
        <v>16.743819999999999</v>
      </c>
      <c r="T19" s="7">
        <v>95</v>
      </c>
      <c r="U19" s="6">
        <v>43644</v>
      </c>
      <c r="V19" s="7">
        <v>9448021779</v>
      </c>
      <c r="W19" s="8" t="s">
        <v>43</v>
      </c>
      <c r="X19" s="7" t="s">
        <v>37</v>
      </c>
      <c r="Y19" s="8" t="s">
        <v>38</v>
      </c>
      <c r="Z19" s="7" t="s">
        <v>49</v>
      </c>
      <c r="AA19" s="8" t="s">
        <v>50</v>
      </c>
      <c r="AB19" s="9">
        <v>0.1919759</v>
      </c>
    </row>
    <row r="20" spans="1:28" x14ac:dyDescent="0.35">
      <c r="A20" s="4">
        <v>5352</v>
      </c>
      <c r="B20" s="5" t="s">
        <v>95</v>
      </c>
      <c r="C20" s="6">
        <v>43668</v>
      </c>
      <c r="D20" s="7">
        <v>171</v>
      </c>
      <c r="E20" s="8" t="s">
        <v>51</v>
      </c>
      <c r="F20" s="7" t="s">
        <v>96</v>
      </c>
      <c r="G20" s="10" t="s">
        <v>97</v>
      </c>
      <c r="H20" s="7" t="str">
        <f>"000185"</f>
        <v>000185</v>
      </c>
      <c r="I20" s="6">
        <v>43529</v>
      </c>
      <c r="J20" s="7" t="str">
        <f>"000024"</f>
        <v>000024</v>
      </c>
      <c r="K20" s="6">
        <v>43620</v>
      </c>
      <c r="L20" s="7" t="str">
        <f>"000019"</f>
        <v>000019</v>
      </c>
      <c r="M20" s="6">
        <v>43620</v>
      </c>
      <c r="N20" s="7">
        <v>19</v>
      </c>
      <c r="O20" s="7" t="str">
        <f>"003400"</f>
        <v>003400</v>
      </c>
      <c r="P20" s="6">
        <v>43657</v>
      </c>
      <c r="Q20" s="11">
        <v>7.9211900000000002</v>
      </c>
      <c r="R20" s="11">
        <v>0.34138000000000002</v>
      </c>
      <c r="S20" s="11">
        <v>7.5798100000000002</v>
      </c>
      <c r="T20" s="7">
        <v>119</v>
      </c>
      <c r="U20" s="6">
        <v>43668</v>
      </c>
      <c r="V20" s="7">
        <v>5698563254</v>
      </c>
      <c r="W20" s="10" t="s">
        <v>98</v>
      </c>
      <c r="X20" s="7" t="s">
        <v>99</v>
      </c>
      <c r="Y20" s="10" t="s">
        <v>100</v>
      </c>
      <c r="Z20" s="7" t="s">
        <v>49</v>
      </c>
      <c r="AA20" s="10" t="s">
        <v>50</v>
      </c>
      <c r="AB20" s="11">
        <f t="shared" ref="AB20:AB26" si="1">Q20/100</f>
        <v>7.9211900000000002E-2</v>
      </c>
    </row>
    <row r="21" spans="1:28" x14ac:dyDescent="0.35">
      <c r="A21" s="4">
        <v>5353</v>
      </c>
      <c r="B21" s="5" t="s">
        <v>95</v>
      </c>
      <c r="C21" s="6">
        <v>43668</v>
      </c>
      <c r="D21" s="7">
        <v>171</v>
      </c>
      <c r="E21" s="8" t="s">
        <v>51</v>
      </c>
      <c r="F21" s="7" t="s">
        <v>101</v>
      </c>
      <c r="G21" s="10" t="s">
        <v>102</v>
      </c>
      <c r="H21" s="7" t="str">
        <f>"000109"</f>
        <v>000109</v>
      </c>
      <c r="I21" s="6">
        <v>43404</v>
      </c>
      <c r="J21" s="7" t="str">
        <f>"000004"</f>
        <v>000004</v>
      </c>
      <c r="K21" s="6">
        <v>43589</v>
      </c>
      <c r="L21" s="7" t="str">
        <f>"000022"</f>
        <v>000022</v>
      </c>
      <c r="M21" s="6">
        <v>43627</v>
      </c>
      <c r="N21" s="7">
        <v>18</v>
      </c>
      <c r="O21" s="7" t="str">
        <f>"003737"</f>
        <v>003737</v>
      </c>
      <c r="P21" s="6">
        <v>43664</v>
      </c>
      <c r="Q21" s="11">
        <v>38.401879999999998</v>
      </c>
      <c r="R21" s="11">
        <v>4.9802499999999998</v>
      </c>
      <c r="S21" s="11">
        <v>33.42163</v>
      </c>
      <c r="T21" s="7">
        <v>119</v>
      </c>
      <c r="U21" s="6">
        <v>43668</v>
      </c>
      <c r="V21" s="7">
        <v>9448021479</v>
      </c>
      <c r="W21" s="10" t="s">
        <v>103</v>
      </c>
      <c r="X21" s="7" t="s">
        <v>39</v>
      </c>
      <c r="Y21" s="10" t="s">
        <v>40</v>
      </c>
      <c r="Z21" s="7" t="s">
        <v>49</v>
      </c>
      <c r="AA21" s="10" t="s">
        <v>50</v>
      </c>
      <c r="AB21" s="11">
        <f t="shared" si="1"/>
        <v>0.38401879999999999</v>
      </c>
    </row>
    <row r="22" spans="1:28" x14ac:dyDescent="0.35">
      <c r="A22" s="4">
        <v>5354</v>
      </c>
      <c r="B22" s="5" t="s">
        <v>104</v>
      </c>
      <c r="C22" s="6">
        <v>43685</v>
      </c>
      <c r="D22" s="7">
        <v>171</v>
      </c>
      <c r="E22" s="8" t="s">
        <v>51</v>
      </c>
      <c r="F22" s="7" t="s">
        <v>52</v>
      </c>
      <c r="G22" s="10" t="s">
        <v>53</v>
      </c>
      <c r="H22" s="7" t="str">
        <f>"000022"</f>
        <v>000022</v>
      </c>
      <c r="I22" s="6">
        <v>42934</v>
      </c>
      <c r="J22" s="7" t="str">
        <f>"000047"</f>
        <v>000047</v>
      </c>
      <c r="K22" s="6">
        <v>43610</v>
      </c>
      <c r="L22" s="7" t="str">
        <f>"000048"</f>
        <v>000048</v>
      </c>
      <c r="M22" s="6">
        <v>43613</v>
      </c>
      <c r="N22" s="7">
        <v>16</v>
      </c>
      <c r="O22" s="7" t="str">
        <f>"004291"</f>
        <v>004291</v>
      </c>
      <c r="P22" s="6">
        <v>43680</v>
      </c>
      <c r="Q22" s="11">
        <v>1.56087</v>
      </c>
      <c r="R22" s="11">
        <v>0.13249</v>
      </c>
      <c r="S22" s="11">
        <v>1.42838</v>
      </c>
      <c r="T22" s="7">
        <v>149</v>
      </c>
      <c r="U22" s="6">
        <v>43685</v>
      </c>
      <c r="V22" s="7">
        <v>0</v>
      </c>
      <c r="W22" s="10" t="s">
        <v>54</v>
      </c>
      <c r="X22" s="7" t="s">
        <v>34</v>
      </c>
      <c r="Y22" s="10" t="s">
        <v>33</v>
      </c>
      <c r="Z22" s="7" t="s">
        <v>45</v>
      </c>
      <c r="AA22" s="10" t="s">
        <v>46</v>
      </c>
      <c r="AB22" s="11">
        <f t="shared" si="1"/>
        <v>1.56087E-2</v>
      </c>
    </row>
    <row r="23" spans="1:28" x14ac:dyDescent="0.35">
      <c r="A23" s="4">
        <v>5355</v>
      </c>
      <c r="B23" s="5" t="s">
        <v>104</v>
      </c>
      <c r="C23" s="6">
        <v>43693</v>
      </c>
      <c r="D23" s="7">
        <v>171</v>
      </c>
      <c r="E23" s="8" t="s">
        <v>51</v>
      </c>
      <c r="F23" s="7" t="s">
        <v>105</v>
      </c>
      <c r="G23" s="10" t="s">
        <v>106</v>
      </c>
      <c r="H23" s="7" t="str">
        <f>"000124"</f>
        <v>000124</v>
      </c>
      <c r="I23" s="6">
        <v>43421</v>
      </c>
      <c r="J23" s="7" t="str">
        <f>"000038"</f>
        <v>000038</v>
      </c>
      <c r="K23" s="6">
        <v>43650</v>
      </c>
      <c r="L23" s="7" t="str">
        <f>"000038"</f>
        <v>000038</v>
      </c>
      <c r="M23" s="6">
        <v>43657</v>
      </c>
      <c r="N23" s="7">
        <v>18</v>
      </c>
      <c r="O23" s="7" t="str">
        <f>"004411"</f>
        <v>004411</v>
      </c>
      <c r="P23" s="6">
        <v>43690</v>
      </c>
      <c r="Q23" s="11">
        <v>19.947089999999999</v>
      </c>
      <c r="R23" s="11">
        <v>2.7206000000000001</v>
      </c>
      <c r="S23" s="11">
        <v>17.226489999999998</v>
      </c>
      <c r="T23" s="7">
        <v>155</v>
      </c>
      <c r="U23" s="6">
        <v>43693</v>
      </c>
      <c r="V23" s="7">
        <v>9448021479</v>
      </c>
      <c r="W23" s="10" t="s">
        <v>90</v>
      </c>
      <c r="X23" s="7" t="s">
        <v>107</v>
      </c>
      <c r="Y23" s="10" t="s">
        <v>108</v>
      </c>
      <c r="Z23" s="7" t="s">
        <v>49</v>
      </c>
      <c r="AA23" s="10" t="s">
        <v>50</v>
      </c>
      <c r="AB23" s="11">
        <f t="shared" si="1"/>
        <v>0.19947090000000001</v>
      </c>
    </row>
    <row r="24" spans="1:28" x14ac:dyDescent="0.35">
      <c r="A24" s="4">
        <v>5356</v>
      </c>
      <c r="B24" s="5" t="s">
        <v>104</v>
      </c>
      <c r="C24" s="6">
        <v>43705</v>
      </c>
      <c r="D24" s="7">
        <v>171</v>
      </c>
      <c r="E24" s="8" t="s">
        <v>51</v>
      </c>
      <c r="F24" s="7" t="s">
        <v>109</v>
      </c>
      <c r="G24" s="10" t="s">
        <v>110</v>
      </c>
      <c r="H24" s="7" t="str">
        <f>"000203"</f>
        <v>000203</v>
      </c>
      <c r="I24" s="6">
        <v>43532</v>
      </c>
      <c r="J24" s="7" t="str">
        <f>"000041"</f>
        <v>000041</v>
      </c>
      <c r="K24" s="6">
        <v>43661</v>
      </c>
      <c r="L24" s="7" t="str">
        <f>"000044"</f>
        <v>000044</v>
      </c>
      <c r="M24" s="6">
        <v>43664</v>
      </c>
      <c r="N24" s="7">
        <v>19</v>
      </c>
      <c r="O24" s="7" t="str">
        <f>"004732"</f>
        <v>004732</v>
      </c>
      <c r="P24" s="6">
        <v>43699</v>
      </c>
      <c r="Q24" s="11">
        <v>16.669969999999999</v>
      </c>
      <c r="R24" s="11">
        <v>1.0430999999999999</v>
      </c>
      <c r="S24" s="11">
        <v>15.62687</v>
      </c>
      <c r="T24" s="7">
        <v>168</v>
      </c>
      <c r="U24" s="6">
        <v>43705</v>
      </c>
      <c r="V24" s="7">
        <v>9880413927</v>
      </c>
      <c r="W24" s="10" t="s">
        <v>111</v>
      </c>
      <c r="X24" s="7" t="s">
        <v>112</v>
      </c>
      <c r="Y24" s="10" t="s">
        <v>113</v>
      </c>
      <c r="Z24" s="7" t="s">
        <v>49</v>
      </c>
      <c r="AA24" s="10" t="s">
        <v>50</v>
      </c>
      <c r="AB24" s="11">
        <f t="shared" si="1"/>
        <v>0.16669970000000001</v>
      </c>
    </row>
    <row r="25" spans="1:28" x14ac:dyDescent="0.35">
      <c r="A25" s="4">
        <v>5357</v>
      </c>
      <c r="B25" s="5" t="s">
        <v>104</v>
      </c>
      <c r="C25" s="6">
        <v>43705</v>
      </c>
      <c r="D25" s="7">
        <v>171</v>
      </c>
      <c r="E25" s="8" t="s">
        <v>51</v>
      </c>
      <c r="F25" s="7" t="s">
        <v>114</v>
      </c>
      <c r="G25" s="10" t="s">
        <v>115</v>
      </c>
      <c r="H25" s="7" t="str">
        <f>"000200"</f>
        <v>000200</v>
      </c>
      <c r="I25" s="6">
        <v>43531</v>
      </c>
      <c r="J25" s="7" t="str">
        <f>"000042"</f>
        <v>000042</v>
      </c>
      <c r="K25" s="6">
        <v>43665</v>
      </c>
      <c r="L25" s="7" t="str">
        <f>"000046"</f>
        <v>000046</v>
      </c>
      <c r="M25" s="6">
        <v>43666</v>
      </c>
      <c r="N25" s="7">
        <v>19</v>
      </c>
      <c r="O25" s="7" t="str">
        <f>"004733"</f>
        <v>004733</v>
      </c>
      <c r="P25" s="6">
        <v>43699</v>
      </c>
      <c r="Q25" s="11">
        <v>16.758759999999999</v>
      </c>
      <c r="R25" s="11">
        <v>1.8557399999999999</v>
      </c>
      <c r="S25" s="11">
        <v>14.90302</v>
      </c>
      <c r="T25" s="7">
        <v>168</v>
      </c>
      <c r="U25" s="6">
        <v>43705</v>
      </c>
      <c r="V25" s="7">
        <v>9901549845</v>
      </c>
      <c r="W25" s="10" t="s">
        <v>116</v>
      </c>
      <c r="X25" s="7" t="s">
        <v>112</v>
      </c>
      <c r="Y25" s="10" t="s">
        <v>113</v>
      </c>
      <c r="Z25" s="7" t="s">
        <v>49</v>
      </c>
      <c r="AA25" s="10" t="s">
        <v>50</v>
      </c>
      <c r="AB25" s="11">
        <f t="shared" si="1"/>
        <v>0.16758759999999998</v>
      </c>
    </row>
    <row r="26" spans="1:28" x14ac:dyDescent="0.35">
      <c r="A26" s="4">
        <v>5358</v>
      </c>
      <c r="B26" s="5" t="s">
        <v>104</v>
      </c>
      <c r="C26" s="6">
        <v>43705</v>
      </c>
      <c r="D26" s="7">
        <v>171</v>
      </c>
      <c r="E26" s="8" t="s">
        <v>51</v>
      </c>
      <c r="F26" s="7" t="s">
        <v>117</v>
      </c>
      <c r="G26" s="10" t="s">
        <v>118</v>
      </c>
      <c r="H26" s="7" t="str">
        <f>"000202"</f>
        <v>000202</v>
      </c>
      <c r="I26" s="6">
        <v>43532</v>
      </c>
      <c r="J26" s="7" t="str">
        <f>"000043"</f>
        <v>000043</v>
      </c>
      <c r="K26" s="6">
        <v>43668</v>
      </c>
      <c r="L26" s="7" t="str">
        <f>"000048"</f>
        <v>000048</v>
      </c>
      <c r="M26" s="6">
        <v>43675</v>
      </c>
      <c r="N26" s="7">
        <v>19</v>
      </c>
      <c r="O26" s="7" t="str">
        <f>"004738"</f>
        <v>004738</v>
      </c>
      <c r="P26" s="6">
        <v>43699</v>
      </c>
      <c r="Q26" s="11">
        <v>27.041170000000001</v>
      </c>
      <c r="R26" s="11">
        <v>1.4542200000000001</v>
      </c>
      <c r="S26" s="11">
        <v>25.586950000000002</v>
      </c>
      <c r="T26" s="7">
        <v>168</v>
      </c>
      <c r="U26" s="6">
        <v>43705</v>
      </c>
      <c r="V26" s="7">
        <v>9856325698</v>
      </c>
      <c r="W26" s="10" t="s">
        <v>119</v>
      </c>
      <c r="X26" s="7" t="s">
        <v>112</v>
      </c>
      <c r="Y26" s="10" t="s">
        <v>113</v>
      </c>
      <c r="Z26" s="7" t="s">
        <v>49</v>
      </c>
      <c r="AA26" s="10" t="s">
        <v>50</v>
      </c>
      <c r="AB26" s="11">
        <f t="shared" si="1"/>
        <v>0.27041170000000003</v>
      </c>
    </row>
    <row r="27" spans="1:28" x14ac:dyDescent="0.35">
      <c r="A27" s="4">
        <v>5359</v>
      </c>
      <c r="B27" s="5" t="s">
        <v>120</v>
      </c>
      <c r="C27" s="6">
        <v>43752</v>
      </c>
      <c r="D27" s="4">
        <v>171</v>
      </c>
      <c r="E27" s="8" t="s">
        <v>51</v>
      </c>
      <c r="F27" s="7" t="s">
        <v>121</v>
      </c>
      <c r="G27" s="8" t="s">
        <v>122</v>
      </c>
      <c r="H27" s="7" t="str">
        <f>"000156"</f>
        <v>000156</v>
      </c>
      <c r="I27" s="6">
        <v>43493</v>
      </c>
      <c r="J27" s="7" t="str">
        <f>"000037"</f>
        <v>000037</v>
      </c>
      <c r="K27" s="6">
        <v>43650</v>
      </c>
      <c r="L27" s="7" t="str">
        <f>"000043"</f>
        <v>000043</v>
      </c>
      <c r="M27" s="6">
        <v>43663</v>
      </c>
      <c r="N27" s="7">
        <v>18</v>
      </c>
      <c r="O27" s="7" t="str">
        <f>"005749"</f>
        <v>005749</v>
      </c>
      <c r="P27" s="6">
        <v>43749</v>
      </c>
      <c r="Q27" s="9">
        <v>4.8465600000000002</v>
      </c>
      <c r="R27" s="9">
        <v>0.65181999999999995</v>
      </c>
      <c r="S27" s="9">
        <v>4.1947400000000004</v>
      </c>
      <c r="T27" s="7">
        <v>13</v>
      </c>
      <c r="U27" s="6">
        <v>43752</v>
      </c>
      <c r="V27" s="7">
        <v>9448021479</v>
      </c>
      <c r="W27" s="8" t="s">
        <v>43</v>
      </c>
      <c r="X27" s="7" t="s">
        <v>123</v>
      </c>
      <c r="Y27" s="8" t="s">
        <v>124</v>
      </c>
      <c r="Z27" s="7" t="s">
        <v>49</v>
      </c>
      <c r="AA27" s="8" t="s">
        <v>50</v>
      </c>
      <c r="AB27" s="9">
        <v>4.8465600000000005E-2</v>
      </c>
    </row>
    <row r="28" spans="1:28" x14ac:dyDescent="0.35">
      <c r="A28" s="4">
        <v>5360</v>
      </c>
      <c r="B28" s="5" t="s">
        <v>125</v>
      </c>
      <c r="C28" s="6">
        <v>43798</v>
      </c>
      <c r="D28" s="4">
        <v>171</v>
      </c>
      <c r="E28" s="8" t="s">
        <v>51</v>
      </c>
      <c r="F28" s="7" t="s">
        <v>126</v>
      </c>
      <c r="G28" s="8" t="s">
        <v>127</v>
      </c>
      <c r="H28" s="7" t="str">
        <f>"000133"</f>
        <v>000133</v>
      </c>
      <c r="I28" s="6">
        <v>43455</v>
      </c>
      <c r="J28" s="7" t="str">
        <f>"000068"</f>
        <v>000068</v>
      </c>
      <c r="K28" s="6">
        <v>43768</v>
      </c>
      <c r="L28" s="7" t="str">
        <f>"000077"</f>
        <v>000077</v>
      </c>
      <c r="M28" s="6">
        <v>43768</v>
      </c>
      <c r="N28" s="7">
        <v>19</v>
      </c>
      <c r="O28" s="7" t="str">
        <f>"006278"</f>
        <v>006278</v>
      </c>
      <c r="P28" s="6">
        <v>43787</v>
      </c>
      <c r="Q28" s="9">
        <v>7.1366800000000001</v>
      </c>
      <c r="R28" s="9">
        <v>0.93255999999999994</v>
      </c>
      <c r="S28" s="9">
        <v>6.2041199999999996</v>
      </c>
      <c r="T28" s="7">
        <v>13</v>
      </c>
      <c r="U28" s="6">
        <v>43798</v>
      </c>
      <c r="V28" s="7">
        <v>9916154941</v>
      </c>
      <c r="W28" s="8" t="s">
        <v>128</v>
      </c>
      <c r="X28" s="7" t="s">
        <v>37</v>
      </c>
      <c r="Y28" s="8" t="s">
        <v>38</v>
      </c>
      <c r="Z28" s="7" t="s">
        <v>49</v>
      </c>
      <c r="AA28" s="8" t="s">
        <v>50</v>
      </c>
      <c r="AB28" s="9">
        <v>7.1366800000000008E-2</v>
      </c>
    </row>
    <row r="29" spans="1:28" x14ac:dyDescent="0.35">
      <c r="A29" s="4">
        <v>5361</v>
      </c>
      <c r="B29" s="5" t="s">
        <v>129</v>
      </c>
      <c r="C29" s="6">
        <v>43816</v>
      </c>
      <c r="D29" s="4">
        <v>171</v>
      </c>
      <c r="E29" s="8" t="s">
        <v>51</v>
      </c>
      <c r="F29" s="7" t="s">
        <v>130</v>
      </c>
      <c r="G29" s="8" t="s">
        <v>131</v>
      </c>
      <c r="H29" s="7" t="str">
        <f>"000107"</f>
        <v>000107</v>
      </c>
      <c r="I29" s="6">
        <v>43439</v>
      </c>
      <c r="J29" s="7" t="str">
        <f>"000146"</f>
        <v>000146</v>
      </c>
      <c r="K29" s="6">
        <v>43463</v>
      </c>
      <c r="L29" s="7" t="str">
        <f>"000147"</f>
        <v>000147</v>
      </c>
      <c r="M29" s="6">
        <v>43463</v>
      </c>
      <c r="N29" s="7">
        <v>19</v>
      </c>
      <c r="O29" s="7" t="str">
        <f>"006847"</f>
        <v>006847</v>
      </c>
      <c r="P29" s="6">
        <v>43815</v>
      </c>
      <c r="Q29" s="9">
        <v>99.862359999999995</v>
      </c>
      <c r="R29" s="9">
        <v>12.36867</v>
      </c>
      <c r="S29" s="9">
        <v>87.493690000000001</v>
      </c>
      <c r="T29" s="7">
        <v>13</v>
      </c>
      <c r="U29" s="6">
        <v>43816</v>
      </c>
      <c r="V29" s="7">
        <v>0</v>
      </c>
      <c r="W29" s="8" t="s">
        <v>132</v>
      </c>
      <c r="X29" s="7" t="s">
        <v>133</v>
      </c>
      <c r="Y29" s="8" t="s">
        <v>134</v>
      </c>
      <c r="Z29" s="7" t="s">
        <v>45</v>
      </c>
      <c r="AA29" s="8" t="s">
        <v>46</v>
      </c>
      <c r="AB29" s="9">
        <v>0.99862359999999994</v>
      </c>
    </row>
    <row r="30" spans="1:28" x14ac:dyDescent="0.35">
      <c r="A30" s="4">
        <v>5362</v>
      </c>
      <c r="B30" s="5" t="s">
        <v>129</v>
      </c>
      <c r="C30" s="6">
        <v>43818</v>
      </c>
      <c r="D30" s="4">
        <v>171</v>
      </c>
      <c r="E30" s="8" t="s">
        <v>51</v>
      </c>
      <c r="F30" s="7" t="s">
        <v>135</v>
      </c>
      <c r="G30" s="8" t="s">
        <v>136</v>
      </c>
      <c r="H30" s="7" t="str">
        <f>"000032"</f>
        <v>000032</v>
      </c>
      <c r="I30" s="6">
        <v>43035</v>
      </c>
      <c r="J30" s="7" t="str">
        <f>"000029"</f>
        <v>000029</v>
      </c>
      <c r="K30" s="6">
        <v>43635</v>
      </c>
      <c r="L30" s="7" t="str">
        <f>"000078"</f>
        <v>000078</v>
      </c>
      <c r="M30" s="6">
        <v>43783</v>
      </c>
      <c r="N30" s="7">
        <v>18</v>
      </c>
      <c r="O30" s="7" t="str">
        <f>"006812"</f>
        <v>006812</v>
      </c>
      <c r="P30" s="6">
        <v>43812</v>
      </c>
      <c r="Q30" s="9">
        <v>33.163469999999997</v>
      </c>
      <c r="R30" s="9">
        <v>5.2913899999999998</v>
      </c>
      <c r="S30" s="9">
        <v>27.87208</v>
      </c>
      <c r="T30" s="7">
        <v>13</v>
      </c>
      <c r="U30" s="6">
        <v>43818</v>
      </c>
      <c r="V30" s="7">
        <v>9448021479</v>
      </c>
      <c r="W30" s="8" t="s">
        <v>137</v>
      </c>
      <c r="X30" s="7" t="s">
        <v>37</v>
      </c>
      <c r="Y30" s="8" t="s">
        <v>38</v>
      </c>
      <c r="Z30" s="7" t="s">
        <v>49</v>
      </c>
      <c r="AA30" s="8" t="s">
        <v>50</v>
      </c>
      <c r="AB30" s="9">
        <v>0.33163469999999995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2020-01-30T07:02:30Z</dcterms:modified>
</cp:coreProperties>
</file>