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1" l="1"/>
  <c r="L19" i="1"/>
  <c r="J19" i="1"/>
  <c r="H19" i="1"/>
  <c r="O18" i="1"/>
  <c r="L18" i="1"/>
  <c r="J18" i="1"/>
  <c r="H18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<sst xmlns="http://schemas.openxmlformats.org/spreadsheetml/2006/main" count="190" uniqueCount="97">
  <si>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</si>
  <si>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</si>
  <si>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</si>
  <si>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</si>
  <si>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</si>
  <si>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</si>
  <si>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</si>
  <si>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</si>
  <si>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</si>
  <si>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</si>
  <si>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</si>
  <si>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</si>
  <si>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</si>
  <si>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</si>
  <si>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</si>
  <si>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</si>
  <si>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</si>
  <si>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</si>
  <si>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</si>
  <si>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</si>
  <si>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</si>
  <si>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</si>
  <si>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</si>
  <si>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</si>
  <si>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</si>
  <si>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</si>
  <si>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</si>
  <si>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</si>
  <si>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</si>
  <si>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</si>
  <si>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</si>
  <si>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</si>
  <si>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</si>
  <si>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M and R to Street Lights - Replacement of Burnt Bulbs etc. (Package)</t>
  </si>
  <si>
    <t>P0300</t>
  </si>
  <si>
    <t>P1878</t>
  </si>
  <si>
    <t>18per - Works (Bhagyajyothi, Sooru / Neeru Yojane and General) (54 Lakhs / New Wards)</t>
  </si>
  <si>
    <t>ddo258</t>
  </si>
  <si>
    <t xml:space="preserve"> Executive Engineer Electrical South Zone</t>
  </si>
  <si>
    <t>M/S KRIDL</t>
  </si>
  <si>
    <t>ddo421</t>
  </si>
  <si>
    <t xml:space="preserve"> Assistant Executive Engineer Koramangala South Zone</t>
  </si>
  <si>
    <t>Jakka Sandra</t>
  </si>
  <si>
    <t>173-16-000001</t>
  </si>
  <si>
    <t>Operation and Maintenance of Street Lighting System in Ward No.173 Package S-29 of South Zone</t>
  </si>
  <si>
    <t>Sri manjunatha Electricals (M.S.Manjegowda)</t>
  </si>
  <si>
    <t>173-17-000023</t>
  </si>
  <si>
    <t>Removing and Re-setting of slabs, De-siltting of drains in Ward No. 173 Jakkasandra</t>
  </si>
  <si>
    <t>Charan Kumar Y N</t>
  </si>
  <si>
    <t>173-19-000005</t>
  </si>
  <si>
    <t>Improvements to road and drian in 6th main and surrounding areas in ward no 173 Jakkasandra</t>
  </si>
  <si>
    <t>173-19-000007</t>
  </si>
  <si>
    <t>Restoration of BWSSB road cut portion providing CC road and rain water harvesrtingpits in SC-ST Colony 12th cross venkatapura in ward no 173 Jakkasandra</t>
  </si>
  <si>
    <t>173-19-000006</t>
  </si>
  <si>
    <t>Providing culverts and other improvements to roads and drian in SC-ST colony in ward no 173 Jakkasandra</t>
  </si>
  <si>
    <t>173-17-000017</t>
  </si>
  <si>
    <t>Construction of two wheeler Parking stand at KSRP area in ward No.173 Jakkasandra</t>
  </si>
  <si>
    <t>Sri. N Damodaram</t>
  </si>
  <si>
    <t>July</t>
  </si>
  <si>
    <t>173-17-000053</t>
  </si>
  <si>
    <t>Engagement of Gangman and Hiring of Tractor Tippers for cleaning and Maintenance of road side drains and other cleaning works in works in ward no 173</t>
  </si>
  <si>
    <t>Sri. Lakshmi Venkateshwara Enterprises, S R Ravindra</t>
  </si>
  <si>
    <t>P3110</t>
  </si>
  <si>
    <t>14th Finance Commission Grant Works</t>
  </si>
  <si>
    <t>173-17-000015</t>
  </si>
  <si>
    <t>Construction of Toilet Block Near KSRP compound in wardn o 173 Jakkasandra</t>
  </si>
  <si>
    <t>Sri. Gnanendra Reddy</t>
  </si>
  <si>
    <t>173-17-000033</t>
  </si>
  <si>
    <t>Annual maintenence and repair of borewells and water supply pipelines in ward no 173</t>
  </si>
  <si>
    <t>K S Ravibabu</t>
  </si>
  <si>
    <t>P1802</t>
  </si>
  <si>
    <t>Water Supply New Areas</t>
  </si>
  <si>
    <t>September</t>
  </si>
  <si>
    <t>173-18-000007</t>
  </si>
  <si>
    <t>Construction of addtional floor to Anganawadi building in ward no 173 Jakkasandra</t>
  </si>
  <si>
    <t>Sri.Lakshman Pujari</t>
  </si>
  <si>
    <t>P3292</t>
  </si>
  <si>
    <t>14th Finance Commission Works - Community Property Maintenance (including Parks)</t>
  </si>
  <si>
    <t>173-19-000012</t>
  </si>
  <si>
    <t>Digging New Borewells in Venkatapura in ward no 173 Jakkasandra</t>
  </si>
  <si>
    <t>Smt. H S Hemavathi</t>
  </si>
  <si>
    <t>P3293</t>
  </si>
  <si>
    <t>14th Finance Commission Works - Drinking Water</t>
  </si>
  <si>
    <t>173-18-000008</t>
  </si>
  <si>
    <t xml:space="preserve">Digging of new borewell and providing water supply Pipeline in Ward No:173 Jakkasandra </t>
  </si>
  <si>
    <t>Sri. Y H Krishna</t>
  </si>
  <si>
    <t>October</t>
  </si>
  <si>
    <t>173-17-000026</t>
  </si>
  <si>
    <t>Annual Maintainance work for the year 2015-16 in ward No.173 Jakkasandra</t>
  </si>
  <si>
    <t>Sri. S R Ravindra Sri Lakshmi Venkateshwara Enterpreses</t>
  </si>
  <si>
    <t>November</t>
  </si>
  <si>
    <t>December</t>
  </si>
  <si>
    <t>173-18-000005</t>
  </si>
  <si>
    <t xml:space="preserve">Maintenance of BBMP Tax Collection Office building in ward No.173 Jakkasandra </t>
  </si>
  <si>
    <t>Sri. Lakshmi Venkateshwara Enterprises</t>
  </si>
  <si>
    <t>P3291</t>
  </si>
  <si>
    <t>14th Fin -Maintenance of Cremotorium, Burial Grounds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</si>
</sst>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abSelected="1" workbookViewId="0">
      <selection activeCell="A2" sqref="A2:XFD19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0.5429687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5397</v>
      </c>
      <c r="B2" s="5" t="s">
        <v>28</v>
      </c>
      <c r="C2" s="6">
        <v>43567</v>
      </c>
      <c r="D2" s="7">
        <v>173</v>
      </c>
      <c r="E2" s="8" t="s">
        <v>42</v>
      </c>
      <c r="F2" s="7" t="s">
        <v>43</v>
      </c>
      <c r="G2" s="8" t="s">
        <v>44</v>
      </c>
      <c r="H2" s="7" t="str">
        <f>"000010"</f>
        <v>000010</v>
      </c>
      <c r="I2" s="6">
        <v>42933</v>
      </c>
      <c r="J2" s="7" t="str">
        <f>"000176"</f>
        <v>000176</v>
      </c>
      <c r="K2" s="6">
        <v>43482</v>
      </c>
      <c r="L2" s="7" t="str">
        <f>"000175"</f>
        <v>000175</v>
      </c>
      <c r="M2" s="6">
        <v>43482</v>
      </c>
      <c r="N2" s="7">
        <v>16</v>
      </c>
      <c r="O2" s="7" t="str">
        <f>"000795"</f>
        <v>000795</v>
      </c>
      <c r="P2" s="6">
        <v>43578</v>
      </c>
      <c r="Q2" s="9">
        <v>7.56168</v>
      </c>
      <c r="R2" s="9">
        <v>0.62887000000000004</v>
      </c>
      <c r="S2" s="9">
        <v>6.9328099999999999</v>
      </c>
      <c r="T2" s="7">
        <v>17</v>
      </c>
      <c r="U2" s="6">
        <v>43567</v>
      </c>
      <c r="V2" s="7">
        <v>0</v>
      </c>
      <c r="W2" s="8" t="s">
        <v>45</v>
      </c>
      <c r="X2" s="7" t="s">
        <v>34</v>
      </c>
      <c r="Y2" s="8" t="s">
        <v>33</v>
      </c>
      <c r="Z2" s="7" t="s">
        <v>37</v>
      </c>
      <c r="AA2" s="8" t="s">
        <v>38</v>
      </c>
      <c r="AB2" s="9">
        <f>Q2/100</f>
        <v>7.5616799999999998E-2</v>
      </c>
    </row>
    <row r="3" spans="1:28" x14ac:dyDescent="0.35">
      <c r="A3" s="4">
        <v>5398</v>
      </c>
      <c r="B3" s="5" t="s">
        <v>28</v>
      </c>
      <c r="C3" s="6">
        <v>43580</v>
      </c>
      <c r="D3" s="7">
        <v>173</v>
      </c>
      <c r="E3" s="8" t="s">
        <v>42</v>
      </c>
      <c r="F3" s="7" t="s">
        <v>43</v>
      </c>
      <c r="G3" s="8" t="s">
        <v>44</v>
      </c>
      <c r="H3" s="7" t="str">
        <f>"000010"</f>
        <v>000010</v>
      </c>
      <c r="I3" s="6">
        <v>42933</v>
      </c>
      <c r="J3" s="7" t="str">
        <f>"000039"</f>
        <v>000039</v>
      </c>
      <c r="K3" s="6">
        <v>43599</v>
      </c>
      <c r="L3" s="7" t="str">
        <f>"000040"</f>
        <v>000040</v>
      </c>
      <c r="M3" s="6">
        <v>43599</v>
      </c>
      <c r="N3" s="7">
        <v>16</v>
      </c>
      <c r="O3" s="7" t="str">
        <f>""</f>
        <v/>
      </c>
      <c r="P3" s="6"/>
      <c r="Q3" s="9">
        <v>5.4012000000000002</v>
      </c>
      <c r="R3" s="9">
        <v>0.46190999999999999</v>
      </c>
      <c r="S3" s="9">
        <v>4.9392899999999997</v>
      </c>
      <c r="T3" s="7">
        <v>29</v>
      </c>
      <c r="U3" s="6">
        <v>43580</v>
      </c>
      <c r="V3" s="7">
        <v>0</v>
      </c>
      <c r="W3" s="8" t="s">
        <v>45</v>
      </c>
      <c r="X3" s="7" t="s">
        <v>34</v>
      </c>
      <c r="Y3" s="8" t="s">
        <v>33</v>
      </c>
      <c r="Z3" s="7" t="s">
        <v>37</v>
      </c>
      <c r="AA3" s="8" t="s">
        <v>38</v>
      </c>
      <c r="AB3" s="9">
        <f>Q3/100</f>
        <v>5.4012000000000004E-2</v>
      </c>
    </row>
    <row r="4" spans="1:28" x14ac:dyDescent="0.35">
      <c r="A4" s="4">
        <v>5399</v>
      </c>
      <c r="B4" s="5" t="s">
        <v>32</v>
      </c>
      <c r="C4" s="6">
        <v>43615</v>
      </c>
      <c r="D4" s="7">
        <v>173</v>
      </c>
      <c r="E4" s="8" t="s">
        <v>42</v>
      </c>
      <c r="F4" s="7" t="s">
        <v>46</v>
      </c>
      <c r="G4" s="8" t="s">
        <v>47</v>
      </c>
      <c r="H4" s="7" t="str">
        <f>"000057"</f>
        <v>000057</v>
      </c>
      <c r="I4" s="6">
        <v>43050</v>
      </c>
      <c r="J4" s="7" t="str">
        <f>"000024"</f>
        <v>000024</v>
      </c>
      <c r="K4" s="6">
        <v>43050</v>
      </c>
      <c r="L4" s="7" t="str">
        <f>"000074"</f>
        <v>000074</v>
      </c>
      <c r="M4" s="6">
        <v>43064</v>
      </c>
      <c r="N4" s="7">
        <v>17</v>
      </c>
      <c r="O4" s="7" t="str">
        <f>"002196"</f>
        <v>002196</v>
      </c>
      <c r="P4" s="6">
        <v>43613</v>
      </c>
      <c r="Q4" s="9">
        <v>9.7818100000000001</v>
      </c>
      <c r="R4" s="9">
        <v>0.93015000000000003</v>
      </c>
      <c r="S4" s="9">
        <v>8.8516600000000007</v>
      </c>
      <c r="T4" s="7">
        <v>65</v>
      </c>
      <c r="U4" s="6">
        <v>43615</v>
      </c>
      <c r="V4" s="7">
        <v>9731200093</v>
      </c>
      <c r="W4" s="8" t="s">
        <v>48</v>
      </c>
      <c r="X4" s="7" t="s">
        <v>30</v>
      </c>
      <c r="Y4" s="8" t="s">
        <v>31</v>
      </c>
      <c r="Z4" s="7" t="s">
        <v>40</v>
      </c>
      <c r="AA4" s="8" t="s">
        <v>41</v>
      </c>
      <c r="AB4" s="9">
        <f>Q4/100</f>
        <v>9.7818100000000005E-2</v>
      </c>
    </row>
    <row r="5" spans="1:28" x14ac:dyDescent="0.35">
      <c r="A5" s="4">
        <v>5400</v>
      </c>
      <c r="B5" s="5" t="s">
        <v>29</v>
      </c>
      <c r="C5" s="6">
        <v>43628</v>
      </c>
      <c r="D5" s="7">
        <v>173</v>
      </c>
      <c r="E5" s="8" t="s">
        <v>42</v>
      </c>
      <c r="F5" s="7" t="s">
        <v>49</v>
      </c>
      <c r="G5" s="8" t="s">
        <v>50</v>
      </c>
      <c r="H5" s="7" t="str">
        <f>"000346"</f>
        <v>000346</v>
      </c>
      <c r="I5" s="6">
        <v>43449</v>
      </c>
      <c r="J5" s="7" t="str">
        <f>"000145"</f>
        <v>000145</v>
      </c>
      <c r="K5" s="6">
        <v>43537</v>
      </c>
      <c r="L5" s="7" t="str">
        <f>"000004"</f>
        <v>000004</v>
      </c>
      <c r="M5" s="6">
        <v>43560</v>
      </c>
      <c r="N5" s="7">
        <v>19</v>
      </c>
      <c r="O5" s="7" t="str">
        <f>"002400"</f>
        <v>002400</v>
      </c>
      <c r="P5" s="6">
        <v>43619</v>
      </c>
      <c r="Q5" s="9">
        <v>17.992000000000001</v>
      </c>
      <c r="R5" s="9">
        <v>1.95106</v>
      </c>
      <c r="S5" s="9">
        <v>16.040939999999999</v>
      </c>
      <c r="T5" s="7">
        <v>77</v>
      </c>
      <c r="U5" s="6">
        <v>43628</v>
      </c>
      <c r="V5" s="7">
        <v>9964723456</v>
      </c>
      <c r="W5" s="8" t="s">
        <v>39</v>
      </c>
      <c r="X5" s="7" t="s">
        <v>35</v>
      </c>
      <c r="Y5" s="8" t="s">
        <v>36</v>
      </c>
      <c r="Z5" s="7" t="s">
        <v>40</v>
      </c>
      <c r="AA5" s="8" t="s">
        <v>41</v>
      </c>
      <c r="AB5" s="9">
        <v>0.17992</v>
      </c>
    </row>
    <row r="6" spans="1:28" x14ac:dyDescent="0.35">
      <c r="A6" s="4">
        <v>5401</v>
      </c>
      <c r="B6" s="5" t="s">
        <v>29</v>
      </c>
      <c r="C6" s="6">
        <v>43628</v>
      </c>
      <c r="D6" s="7">
        <v>173</v>
      </c>
      <c r="E6" s="8" t="s">
        <v>42</v>
      </c>
      <c r="F6" s="7" t="s">
        <v>51</v>
      </c>
      <c r="G6" s="8" t="s">
        <v>52</v>
      </c>
      <c r="H6" s="7" t="str">
        <f>"000345"</f>
        <v>000345</v>
      </c>
      <c r="I6" s="6">
        <v>43449</v>
      </c>
      <c r="J6" s="7" t="str">
        <f>"000144"</f>
        <v>000144</v>
      </c>
      <c r="K6" s="6">
        <v>43537</v>
      </c>
      <c r="L6" s="7" t="str">
        <f>"000006"</f>
        <v>000006</v>
      </c>
      <c r="M6" s="6">
        <v>43560</v>
      </c>
      <c r="N6" s="7">
        <v>19</v>
      </c>
      <c r="O6" s="7" t="str">
        <f>"002401"</f>
        <v>002401</v>
      </c>
      <c r="P6" s="6">
        <v>43619</v>
      </c>
      <c r="Q6" s="9">
        <v>18.58081</v>
      </c>
      <c r="R6" s="9">
        <v>2.0139100000000001</v>
      </c>
      <c r="S6" s="9">
        <v>16.5669</v>
      </c>
      <c r="T6" s="7">
        <v>77</v>
      </c>
      <c r="U6" s="6">
        <v>43628</v>
      </c>
      <c r="V6" s="7">
        <v>9964723456</v>
      </c>
      <c r="W6" s="8" t="s">
        <v>39</v>
      </c>
      <c r="X6" s="7" t="s">
        <v>35</v>
      </c>
      <c r="Y6" s="8" t="s">
        <v>36</v>
      </c>
      <c r="Z6" s="7" t="s">
        <v>40</v>
      </c>
      <c r="AA6" s="8" t="s">
        <v>41</v>
      </c>
      <c r="AB6" s="9">
        <v>0.1858081</v>
      </c>
    </row>
    <row r="7" spans="1:28" x14ac:dyDescent="0.35">
      <c r="A7" s="4">
        <v>5402</v>
      </c>
      <c r="B7" s="5" t="s">
        <v>29</v>
      </c>
      <c r="C7" s="6">
        <v>43628</v>
      </c>
      <c r="D7" s="7">
        <v>173</v>
      </c>
      <c r="E7" s="8" t="s">
        <v>42</v>
      </c>
      <c r="F7" s="7" t="s">
        <v>53</v>
      </c>
      <c r="G7" s="8" t="s">
        <v>54</v>
      </c>
      <c r="H7" s="7" t="str">
        <f>"000351"</f>
        <v>000351</v>
      </c>
      <c r="I7" s="6">
        <v>43461</v>
      </c>
      <c r="J7" s="7" t="str">
        <f>"000143"</f>
        <v>000143</v>
      </c>
      <c r="K7" s="6">
        <v>43536</v>
      </c>
      <c r="L7" s="7" t="str">
        <f>"000005"</f>
        <v>000005</v>
      </c>
      <c r="M7" s="6">
        <v>43560</v>
      </c>
      <c r="N7" s="7">
        <v>19</v>
      </c>
      <c r="O7" s="7" t="str">
        <f>"002402"</f>
        <v>002402</v>
      </c>
      <c r="P7" s="6">
        <v>43619</v>
      </c>
      <c r="Q7" s="9">
        <v>9.6431799999999992</v>
      </c>
      <c r="R7" s="9">
        <v>1.0536300000000001</v>
      </c>
      <c r="S7" s="9">
        <v>8.5895499999999991</v>
      </c>
      <c r="T7" s="7">
        <v>77</v>
      </c>
      <c r="U7" s="6">
        <v>43628</v>
      </c>
      <c r="V7" s="7">
        <v>9964723456</v>
      </c>
      <c r="W7" s="8" t="s">
        <v>39</v>
      </c>
      <c r="X7" s="7" t="s">
        <v>35</v>
      </c>
      <c r="Y7" s="8" t="s">
        <v>36</v>
      </c>
      <c r="Z7" s="7" t="s">
        <v>40</v>
      </c>
      <c r="AA7" s="8" t="s">
        <v>41</v>
      </c>
      <c r="AB7" s="9">
        <v>9.6431799999999998E-2</v>
      </c>
    </row>
    <row r="8" spans="1:28" x14ac:dyDescent="0.35">
      <c r="A8" s="4">
        <v>5403</v>
      </c>
      <c r="B8" s="5" t="s">
        <v>29</v>
      </c>
      <c r="C8" s="6">
        <v>43629</v>
      </c>
      <c r="D8" s="7">
        <v>173</v>
      </c>
      <c r="E8" s="8" t="s">
        <v>42</v>
      </c>
      <c r="F8" s="7" t="s">
        <v>55</v>
      </c>
      <c r="G8" s="8" t="s">
        <v>56</v>
      </c>
      <c r="H8" s="7" t="str">
        <f>"000093"</f>
        <v>000093</v>
      </c>
      <c r="I8" s="6">
        <v>43073</v>
      </c>
      <c r="J8" s="7" t="str">
        <f>"000047"</f>
        <v>000047</v>
      </c>
      <c r="K8" s="6">
        <v>43092</v>
      </c>
      <c r="L8" s="7" t="str">
        <f>"000106"</f>
        <v>000106</v>
      </c>
      <c r="M8" s="6">
        <v>43098</v>
      </c>
      <c r="N8" s="7">
        <v>17</v>
      </c>
      <c r="O8" s="7" t="str">
        <f>"002647"</f>
        <v>002647</v>
      </c>
      <c r="P8" s="6">
        <v>43627</v>
      </c>
      <c r="Q8" s="9">
        <v>20.67905</v>
      </c>
      <c r="R8" s="9">
        <v>1.5716000000000001</v>
      </c>
      <c r="S8" s="9">
        <v>19.10745</v>
      </c>
      <c r="T8" s="7">
        <v>79</v>
      </c>
      <c r="U8" s="6">
        <v>43629</v>
      </c>
      <c r="V8" s="7">
        <v>9480307777</v>
      </c>
      <c r="W8" s="8" t="s">
        <v>57</v>
      </c>
      <c r="X8" s="7" t="s">
        <v>30</v>
      </c>
      <c r="Y8" s="8" t="s">
        <v>31</v>
      </c>
      <c r="Z8" s="7" t="s">
        <v>40</v>
      </c>
      <c r="AA8" s="8" t="s">
        <v>41</v>
      </c>
      <c r="AB8" s="9">
        <v>0.20679049999999999</v>
      </c>
    </row>
    <row r="9" spans="1:28" x14ac:dyDescent="0.35">
      <c r="A9" s="4">
        <v>5404</v>
      </c>
      <c r="B9" s="5" t="s">
        <v>58</v>
      </c>
      <c r="C9" s="6">
        <v>43648</v>
      </c>
      <c r="D9" s="7">
        <v>173</v>
      </c>
      <c r="E9" s="8" t="s">
        <v>42</v>
      </c>
      <c r="F9" s="7" t="s">
        <v>43</v>
      </c>
      <c r="G9" s="10" t="s">
        <v>44</v>
      </c>
      <c r="H9" s="7" t="str">
        <f>"000010"</f>
        <v>000010</v>
      </c>
      <c r="I9" s="6">
        <v>42933</v>
      </c>
      <c r="J9" s="7" t="str">
        <f>"000188"</f>
        <v>000188</v>
      </c>
      <c r="K9" s="6">
        <v>43773</v>
      </c>
      <c r="L9" s="7" t="str">
        <f>"000189"</f>
        <v>000189</v>
      </c>
      <c r="M9" s="6">
        <v>43773</v>
      </c>
      <c r="N9" s="7">
        <v>16</v>
      </c>
      <c r="O9" s="7" t="str">
        <f>"006332"</f>
        <v>006332</v>
      </c>
      <c r="P9" s="6">
        <v>43791</v>
      </c>
      <c r="Q9" s="11">
        <v>3.24072</v>
      </c>
      <c r="R9" s="11">
        <v>0.26214999999999999</v>
      </c>
      <c r="S9" s="11">
        <v>2.9785699999999999</v>
      </c>
      <c r="T9" s="7">
        <v>102</v>
      </c>
      <c r="U9" s="6">
        <v>43648</v>
      </c>
      <c r="V9" s="7">
        <v>0</v>
      </c>
      <c r="W9" s="10" t="s">
        <v>45</v>
      </c>
      <c r="X9" s="7" t="s">
        <v>34</v>
      </c>
      <c r="Y9" s="10" t="s">
        <v>33</v>
      </c>
      <c r="Z9" s="7" t="s">
        <v>37</v>
      </c>
      <c r="AA9" s="10" t="s">
        <v>38</v>
      </c>
      <c r="AB9" s="11">
        <f t="shared" ref="AB9:AB16" si="0">Q9/100</f>
        <v>3.2407199999999997E-2</v>
      </c>
    </row>
    <row r="10" spans="1:28" x14ac:dyDescent="0.35">
      <c r="A10" s="4">
        <v>5405</v>
      </c>
      <c r="B10" s="5" t="s">
        <v>58</v>
      </c>
      <c r="C10" s="6">
        <v>43664</v>
      </c>
      <c r="D10" s="7">
        <v>173</v>
      </c>
      <c r="E10" s="8" t="s">
        <v>42</v>
      </c>
      <c r="F10" s="7" t="s">
        <v>43</v>
      </c>
      <c r="G10" s="10" t="s">
        <v>44</v>
      </c>
      <c r="H10" s="7" t="str">
        <f>"000010"</f>
        <v>000010</v>
      </c>
      <c r="I10" s="6">
        <v>42933</v>
      </c>
      <c r="J10" s="7" t="str">
        <f>"000188"</f>
        <v>000188</v>
      </c>
      <c r="K10" s="6">
        <v>43773</v>
      </c>
      <c r="L10" s="7" t="str">
        <f>"000189"</f>
        <v>000189</v>
      </c>
      <c r="M10" s="6">
        <v>43773</v>
      </c>
      <c r="N10" s="7">
        <v>16</v>
      </c>
      <c r="O10" s="7" t="str">
        <f>"006332"</f>
        <v>006332</v>
      </c>
      <c r="P10" s="6">
        <v>43791</v>
      </c>
      <c r="Q10" s="11">
        <v>3.24072</v>
      </c>
      <c r="R10" s="11">
        <v>0.26515</v>
      </c>
      <c r="S10" s="11">
        <v>2.9755699999999998</v>
      </c>
      <c r="T10" s="7">
        <v>115</v>
      </c>
      <c r="U10" s="6">
        <v>43664</v>
      </c>
      <c r="V10" s="7">
        <v>0</v>
      </c>
      <c r="W10" s="10" t="s">
        <v>45</v>
      </c>
      <c r="X10" s="7" t="s">
        <v>34</v>
      </c>
      <c r="Y10" s="10" t="s">
        <v>33</v>
      </c>
      <c r="Z10" s="7" t="s">
        <v>37</v>
      </c>
      <c r="AA10" s="10" t="s">
        <v>38</v>
      </c>
      <c r="AB10" s="11">
        <f t="shared" si="0"/>
        <v>3.2407199999999997E-2</v>
      </c>
    </row>
    <row r="11" spans="1:28" x14ac:dyDescent="0.35">
      <c r="A11" s="4">
        <v>5406</v>
      </c>
      <c r="B11" s="5" t="s">
        <v>58</v>
      </c>
      <c r="C11" s="6">
        <v>43668</v>
      </c>
      <c r="D11" s="7">
        <v>173</v>
      </c>
      <c r="E11" s="8" t="s">
        <v>42</v>
      </c>
      <c r="F11" s="7" t="s">
        <v>59</v>
      </c>
      <c r="G11" s="10" t="s">
        <v>60</v>
      </c>
      <c r="H11" s="7" t="str">
        <f>"000336"</f>
        <v>000336</v>
      </c>
      <c r="I11" s="6">
        <v>43440</v>
      </c>
      <c r="J11" s="7" t="str">
        <f>"000016"</f>
        <v>000016</v>
      </c>
      <c r="K11" s="6">
        <v>43610</v>
      </c>
      <c r="L11" s="7" t="str">
        <f>"000052"</f>
        <v>000052</v>
      </c>
      <c r="M11" s="6">
        <v>43616</v>
      </c>
      <c r="N11" s="7">
        <v>17</v>
      </c>
      <c r="O11" s="7" t="str">
        <f>"003392"</f>
        <v>003392</v>
      </c>
      <c r="P11" s="6">
        <v>43657</v>
      </c>
      <c r="Q11" s="11">
        <v>2.9472</v>
      </c>
      <c r="R11" s="11">
        <v>0.26185999999999998</v>
      </c>
      <c r="S11" s="11">
        <v>2.6853400000000001</v>
      </c>
      <c r="T11" s="7">
        <v>119</v>
      </c>
      <c r="U11" s="6">
        <v>43668</v>
      </c>
      <c r="V11" s="7">
        <v>9886985169</v>
      </c>
      <c r="W11" s="10" t="s">
        <v>61</v>
      </c>
      <c r="X11" s="7" t="s">
        <v>62</v>
      </c>
      <c r="Y11" s="10" t="s">
        <v>63</v>
      </c>
      <c r="Z11" s="7" t="s">
        <v>40</v>
      </c>
      <c r="AA11" s="10" t="s">
        <v>41</v>
      </c>
      <c r="AB11" s="11">
        <f t="shared" si="0"/>
        <v>2.9472000000000002E-2</v>
      </c>
    </row>
    <row r="12" spans="1:28" x14ac:dyDescent="0.35">
      <c r="A12" s="4">
        <v>5407</v>
      </c>
      <c r="B12" s="5" t="s">
        <v>58</v>
      </c>
      <c r="C12" s="6">
        <v>43672</v>
      </c>
      <c r="D12" s="7">
        <v>173</v>
      </c>
      <c r="E12" s="8" t="s">
        <v>42</v>
      </c>
      <c r="F12" s="7" t="s">
        <v>64</v>
      </c>
      <c r="G12" s="10" t="s">
        <v>65</v>
      </c>
      <c r="H12" s="7" t="str">
        <f>"000012"</f>
        <v>000012</v>
      </c>
      <c r="I12" s="6">
        <v>43599</v>
      </c>
      <c r="J12" s="7" t="str">
        <f>"000017"</f>
        <v>000017</v>
      </c>
      <c r="K12" s="6">
        <v>43613</v>
      </c>
      <c r="L12" s="7" t="str">
        <f>"000065"</f>
        <v>000065</v>
      </c>
      <c r="M12" s="6">
        <v>43644</v>
      </c>
      <c r="N12" s="7">
        <v>17</v>
      </c>
      <c r="O12" s="7" t="str">
        <f>"004034"</f>
        <v>004034</v>
      </c>
      <c r="P12" s="6">
        <v>43672</v>
      </c>
      <c r="Q12" s="11">
        <v>5.0856300000000001</v>
      </c>
      <c r="R12" s="11">
        <v>0.50185999999999997</v>
      </c>
      <c r="S12" s="11">
        <v>4.5837700000000003</v>
      </c>
      <c r="T12" s="7">
        <v>128</v>
      </c>
      <c r="U12" s="6">
        <v>43672</v>
      </c>
      <c r="V12" s="7">
        <v>9731015055</v>
      </c>
      <c r="W12" s="10" t="s">
        <v>66</v>
      </c>
      <c r="X12" s="7" t="s">
        <v>62</v>
      </c>
      <c r="Y12" s="10" t="s">
        <v>63</v>
      </c>
      <c r="Z12" s="7" t="s">
        <v>40</v>
      </c>
      <c r="AA12" s="10" t="s">
        <v>41</v>
      </c>
      <c r="AB12" s="11">
        <f t="shared" si="0"/>
        <v>5.08563E-2</v>
      </c>
    </row>
    <row r="13" spans="1:28" x14ac:dyDescent="0.35">
      <c r="A13" s="4">
        <v>5408</v>
      </c>
      <c r="B13" s="5" t="s">
        <v>58</v>
      </c>
      <c r="C13" s="6">
        <v>43677</v>
      </c>
      <c r="D13" s="7">
        <v>173</v>
      </c>
      <c r="E13" s="8" t="s">
        <v>42</v>
      </c>
      <c r="F13" s="7" t="s">
        <v>67</v>
      </c>
      <c r="G13" s="10" t="s">
        <v>68</v>
      </c>
      <c r="H13" s="7" t="str">
        <f>"000179"</f>
        <v>000179</v>
      </c>
      <c r="I13" s="6">
        <v>43304</v>
      </c>
      <c r="J13" s="7" t="str">
        <f>"000044"</f>
        <v>000044</v>
      </c>
      <c r="K13" s="6">
        <v>43306</v>
      </c>
      <c r="L13" s="7" t="str">
        <f>"000075"</f>
        <v>000075</v>
      </c>
      <c r="M13" s="6">
        <v>43306</v>
      </c>
      <c r="N13" s="7">
        <v>17</v>
      </c>
      <c r="O13" s="7" t="str">
        <f>"004083"</f>
        <v>004083</v>
      </c>
      <c r="P13" s="6">
        <v>43672</v>
      </c>
      <c r="Q13" s="11">
        <v>15.086259999999999</v>
      </c>
      <c r="R13" s="11">
        <v>1.5588299999999999</v>
      </c>
      <c r="S13" s="11">
        <v>13.527430000000001</v>
      </c>
      <c r="T13" s="7">
        <v>136</v>
      </c>
      <c r="U13" s="6">
        <v>43677</v>
      </c>
      <c r="V13" s="7">
        <v>9449975968</v>
      </c>
      <c r="W13" s="10" t="s">
        <v>69</v>
      </c>
      <c r="X13" s="7" t="s">
        <v>70</v>
      </c>
      <c r="Y13" s="10" t="s">
        <v>71</v>
      </c>
      <c r="Z13" s="7" t="s">
        <v>40</v>
      </c>
      <c r="AA13" s="10" t="s">
        <v>41</v>
      </c>
      <c r="AB13" s="11">
        <f t="shared" si="0"/>
        <v>0.15086259999999999</v>
      </c>
    </row>
    <row r="14" spans="1:28" x14ac:dyDescent="0.35">
      <c r="A14" s="4">
        <v>5409</v>
      </c>
      <c r="B14" s="5" t="s">
        <v>72</v>
      </c>
      <c r="C14" s="6">
        <v>43726</v>
      </c>
      <c r="D14" s="7">
        <v>173</v>
      </c>
      <c r="E14" s="8" t="s">
        <v>42</v>
      </c>
      <c r="F14" s="7" t="s">
        <v>73</v>
      </c>
      <c r="G14" s="10" t="s">
        <v>74</v>
      </c>
      <c r="H14" s="7" t="str">
        <f>"000459"</f>
        <v>000459</v>
      </c>
      <c r="I14" s="6">
        <v>43522</v>
      </c>
      <c r="J14" s="7" t="str">
        <f>"000036"</f>
        <v>000036</v>
      </c>
      <c r="K14" s="6">
        <v>43661</v>
      </c>
      <c r="L14" s="7" t="str">
        <f>"000104"</f>
        <v>000104</v>
      </c>
      <c r="M14" s="6">
        <v>43696</v>
      </c>
      <c r="N14" s="7">
        <v>18</v>
      </c>
      <c r="O14" s="7" t="str">
        <f>"005163"</f>
        <v>005163</v>
      </c>
      <c r="P14" s="6">
        <v>43726</v>
      </c>
      <c r="Q14" s="11">
        <v>16.427479999999999</v>
      </c>
      <c r="R14" s="11">
        <v>1.5032700000000001</v>
      </c>
      <c r="S14" s="11">
        <v>14.92421</v>
      </c>
      <c r="T14" s="7">
        <v>192</v>
      </c>
      <c r="U14" s="6">
        <v>43726</v>
      </c>
      <c r="V14" s="7">
        <v>0</v>
      </c>
      <c r="W14" s="10" t="s">
        <v>75</v>
      </c>
      <c r="X14" s="7" t="s">
        <v>76</v>
      </c>
      <c r="Y14" s="10" t="s">
        <v>77</v>
      </c>
      <c r="Z14" s="7" t="s">
        <v>40</v>
      </c>
      <c r="AA14" s="10" t="s">
        <v>41</v>
      </c>
      <c r="AB14" s="11">
        <f t="shared" si="0"/>
        <v>0.1642748</v>
      </c>
    </row>
    <row r="15" spans="1:28" x14ac:dyDescent="0.35">
      <c r="A15" s="4">
        <v>5410</v>
      </c>
      <c r="B15" s="5" t="s">
        <v>72</v>
      </c>
      <c r="C15" s="6">
        <v>43726</v>
      </c>
      <c r="D15" s="7">
        <v>173</v>
      </c>
      <c r="E15" s="8" t="s">
        <v>42</v>
      </c>
      <c r="F15" s="7" t="s">
        <v>78</v>
      </c>
      <c r="G15" s="10" t="s">
        <v>79</v>
      </c>
      <c r="H15" s="7" t="str">
        <f>"000528"</f>
        <v>000528</v>
      </c>
      <c r="I15" s="6">
        <v>43533</v>
      </c>
      <c r="J15" s="7" t="str">
        <f>"000045"</f>
        <v>000045</v>
      </c>
      <c r="K15" s="6">
        <v>43694</v>
      </c>
      <c r="L15" s="7" t="str">
        <f>"000103"</f>
        <v>000103</v>
      </c>
      <c r="M15" s="6">
        <v>43696</v>
      </c>
      <c r="N15" s="7">
        <v>19</v>
      </c>
      <c r="O15" s="7" t="str">
        <f>"005164"</f>
        <v>005164</v>
      </c>
      <c r="P15" s="6">
        <v>43726</v>
      </c>
      <c r="Q15" s="11">
        <v>8.52745</v>
      </c>
      <c r="R15" s="11">
        <v>0.30520999999999998</v>
      </c>
      <c r="S15" s="11">
        <v>8.2222399999999993</v>
      </c>
      <c r="T15" s="7">
        <v>192</v>
      </c>
      <c r="U15" s="6">
        <v>43726</v>
      </c>
      <c r="V15" s="7">
        <v>9845135453</v>
      </c>
      <c r="W15" s="10" t="s">
        <v>80</v>
      </c>
      <c r="X15" s="7" t="s">
        <v>81</v>
      </c>
      <c r="Y15" s="10" t="s">
        <v>82</v>
      </c>
      <c r="Z15" s="7" t="s">
        <v>40</v>
      </c>
      <c r="AA15" s="10" t="s">
        <v>41</v>
      </c>
      <c r="AB15" s="11">
        <f t="shared" si="0"/>
        <v>8.5274500000000003E-2</v>
      </c>
    </row>
    <row r="16" spans="1:28" x14ac:dyDescent="0.35">
      <c r="A16" s="4">
        <v>5411</v>
      </c>
      <c r="B16" s="5" t="s">
        <v>72</v>
      </c>
      <c r="C16" s="6">
        <v>43726</v>
      </c>
      <c r="D16" s="7">
        <v>173</v>
      </c>
      <c r="E16" s="8" t="s">
        <v>42</v>
      </c>
      <c r="F16" s="7" t="s">
        <v>83</v>
      </c>
      <c r="G16" s="10" t="s">
        <v>84</v>
      </c>
      <c r="H16" s="7" t="str">
        <f>"000479"</f>
        <v>000479</v>
      </c>
      <c r="I16" s="6">
        <v>43525</v>
      </c>
      <c r="J16" s="7" t="str">
        <f>"000046"</f>
        <v>000046</v>
      </c>
      <c r="K16" s="6">
        <v>43694</v>
      </c>
      <c r="L16" s="7" t="str">
        <f>"000102"</f>
        <v>000102</v>
      </c>
      <c r="M16" s="6">
        <v>43696</v>
      </c>
      <c r="N16" s="7">
        <v>18</v>
      </c>
      <c r="O16" s="7" t="str">
        <f>"005175"</f>
        <v>005175</v>
      </c>
      <c r="P16" s="6">
        <v>43726</v>
      </c>
      <c r="Q16" s="11">
        <v>83.188609999999997</v>
      </c>
      <c r="R16" s="11">
        <v>3.2230799999999999</v>
      </c>
      <c r="S16" s="11">
        <v>79.965530000000001</v>
      </c>
      <c r="T16" s="7">
        <v>192</v>
      </c>
      <c r="U16" s="6">
        <v>43726</v>
      </c>
      <c r="V16" s="7">
        <v>0</v>
      </c>
      <c r="W16" s="10" t="s">
        <v>85</v>
      </c>
      <c r="X16" s="7" t="s">
        <v>81</v>
      </c>
      <c r="Y16" s="10" t="s">
        <v>82</v>
      </c>
      <c r="Z16" s="7" t="s">
        <v>40</v>
      </c>
      <c r="AA16" s="10" t="s">
        <v>41</v>
      </c>
      <c r="AB16" s="11">
        <f t="shared" si="0"/>
        <v>0.83188609999999996</v>
      </c>
    </row>
    <row r="17" spans="1:28" x14ac:dyDescent="0.35">
      <c r="A17" s="4">
        <v>5412</v>
      </c>
      <c r="B17" s="5" t="s">
        <v>86</v>
      </c>
      <c r="C17" s="6">
        <v>43749</v>
      </c>
      <c r="D17" s="4">
        <v>173</v>
      </c>
      <c r="E17" s="8" t="s">
        <v>42</v>
      </c>
      <c r="F17" s="7" t="s">
        <v>87</v>
      </c>
      <c r="G17" s="8" t="s">
        <v>88</v>
      </c>
      <c r="H17" s="7" t="str">
        <f>"000152"</f>
        <v>000152</v>
      </c>
      <c r="I17" s="6">
        <v>43216</v>
      </c>
      <c r="J17" s="7" t="str">
        <f>"000022"</f>
        <v>000022</v>
      </c>
      <c r="K17" s="6">
        <v>43216</v>
      </c>
      <c r="L17" s="7" t="str">
        <f>"000037"</f>
        <v>000037</v>
      </c>
      <c r="M17" s="6">
        <v>43217</v>
      </c>
      <c r="N17" s="7">
        <v>17</v>
      </c>
      <c r="O17" s="7" t="str">
        <f>"005489"</f>
        <v>005489</v>
      </c>
      <c r="P17" s="6">
        <v>43739</v>
      </c>
      <c r="Q17" s="9">
        <v>11.89739</v>
      </c>
      <c r="R17" s="9">
        <v>1.2016199999999999</v>
      </c>
      <c r="S17" s="9">
        <v>10.69577</v>
      </c>
      <c r="T17" s="7">
        <v>13</v>
      </c>
      <c r="U17" s="6">
        <v>43749</v>
      </c>
      <c r="V17" s="7">
        <v>9886985169</v>
      </c>
      <c r="W17" s="8" t="s">
        <v>89</v>
      </c>
      <c r="X17" s="7" t="s">
        <v>30</v>
      </c>
      <c r="Y17" s="8" t="s">
        <v>31</v>
      </c>
      <c r="Z17" s="7" t="s">
        <v>40</v>
      </c>
      <c r="AA17" s="8" t="s">
        <v>41</v>
      </c>
      <c r="AB17" s="9">
        <v>0.11897389999999999</v>
      </c>
    </row>
    <row r="18" spans="1:28" x14ac:dyDescent="0.35">
      <c r="A18" s="4">
        <v>5413</v>
      </c>
      <c r="B18" s="5" t="s">
        <v>90</v>
      </c>
      <c r="C18" s="6">
        <v>43795</v>
      </c>
      <c r="D18" s="4">
        <v>173</v>
      </c>
      <c r="E18" s="8" t="s">
        <v>42</v>
      </c>
      <c r="F18" s="7" t="s">
        <v>43</v>
      </c>
      <c r="G18" s="8" t="s">
        <v>44</v>
      </c>
      <c r="H18" s="7" t="str">
        <f>"000010"</f>
        <v>000010</v>
      </c>
      <c r="I18" s="6">
        <v>42933</v>
      </c>
      <c r="J18" s="7" t="str">
        <f>"000188"</f>
        <v>000188</v>
      </c>
      <c r="K18" s="6">
        <v>43773</v>
      </c>
      <c r="L18" s="7" t="str">
        <f>"000189"</f>
        <v>000189</v>
      </c>
      <c r="M18" s="6">
        <v>43773</v>
      </c>
      <c r="N18" s="7">
        <v>16</v>
      </c>
      <c r="O18" s="7" t="str">
        <f>"006332"</f>
        <v>006332</v>
      </c>
      <c r="P18" s="6">
        <v>43791</v>
      </c>
      <c r="Q18" s="9">
        <v>3.24072</v>
      </c>
      <c r="R18" s="9">
        <v>0.27715000000000001</v>
      </c>
      <c r="S18" s="9">
        <v>2.9635699999999998</v>
      </c>
      <c r="T18" s="7">
        <v>13</v>
      </c>
      <c r="U18" s="6">
        <v>43795</v>
      </c>
      <c r="V18" s="7">
        <v>0</v>
      </c>
      <c r="W18" s="8" t="s">
        <v>45</v>
      </c>
      <c r="X18" s="7" t="s">
        <v>34</v>
      </c>
      <c r="Y18" s="8" t="s">
        <v>33</v>
      </c>
      <c r="Z18" s="7" t="s">
        <v>37</v>
      </c>
      <c r="AA18" s="8" t="s">
        <v>38</v>
      </c>
      <c r="AB18" s="9">
        <v>3.2407199999999997E-2</v>
      </c>
    </row>
    <row r="19" spans="1:28" x14ac:dyDescent="0.35">
      <c r="A19" s="4">
        <v>5414</v>
      </c>
      <c r="B19" s="5" t="s">
        <v>91</v>
      </c>
      <c r="C19" s="6">
        <v>43816</v>
      </c>
      <c r="D19" s="4">
        <v>173</v>
      </c>
      <c r="E19" s="8" t="s">
        <v>42</v>
      </c>
      <c r="F19" s="7" t="s">
        <v>92</v>
      </c>
      <c r="G19" s="8" t="s">
        <v>93</v>
      </c>
      <c r="H19" s="7" t="str">
        <f>"000275"</f>
        <v>000275</v>
      </c>
      <c r="I19" s="6">
        <v>43389</v>
      </c>
      <c r="J19" s="7" t="str">
        <f>"000070"</f>
        <v>000070</v>
      </c>
      <c r="K19" s="6">
        <v>43795</v>
      </c>
      <c r="L19" s="7" t="str">
        <f>"000172"</f>
        <v>000172</v>
      </c>
      <c r="M19" s="6">
        <v>43795</v>
      </c>
      <c r="N19" s="7">
        <v>18</v>
      </c>
      <c r="O19" s="7" t="str">
        <f>"006735"</f>
        <v>006735</v>
      </c>
      <c r="P19" s="6">
        <v>43810</v>
      </c>
      <c r="Q19" s="9">
        <v>2.77922</v>
      </c>
      <c r="R19" s="9">
        <v>0.15992000000000001</v>
      </c>
      <c r="S19" s="9">
        <v>2.6193</v>
      </c>
      <c r="T19" s="7">
        <v>13</v>
      </c>
      <c r="U19" s="6">
        <v>43816</v>
      </c>
      <c r="V19" s="7">
        <v>9886985169</v>
      </c>
      <c r="W19" s="8" t="s">
        <v>94</v>
      </c>
      <c r="X19" s="7" t="s">
        <v>95</v>
      </c>
      <c r="Y19" s="8" t="s">
        <v>96</v>
      </c>
      <c r="Z19" s="7" t="s">
        <v>40</v>
      </c>
      <c r="AA19" s="8" t="s">
        <v>41</v>
      </c>
      <c r="AB19" s="9">
        <v>2.77922E-2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2020-01-30T07:03:03Z</dcterms:modified>
</cp:coreProperties>
</file>